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X:\BEIT_SA\STS1\GARE\2021\STS21-0008 - PF Comune Monselice\04 - Costi\"/>
    </mc:Choice>
  </mc:AlternateContent>
  <bookViews>
    <workbookView xWindow="0" yWindow="0" windowWidth="28800" windowHeight="11580"/>
  </bookViews>
  <sheets>
    <sheet name="PEF - Interessi impl" sheetId="1" r:id="rId1"/>
    <sheet name="simulaz IRR" sheetId="2" r:id="rId2"/>
    <sheet name="Piano ammortamento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1Excel_BuiltIn_Print_Area_1_1" localSheetId="0">#REF!</definedName>
    <definedName name="___1Excel_BuiltIn_Print_Area_1_1" localSheetId="1">#REF!</definedName>
    <definedName name="___1Excel_BuiltIn_Print_Area_1_1">#REF!</definedName>
    <definedName name="__1Excel_BuiltIn_Print_Area_1_1" localSheetId="0">#REF!</definedName>
    <definedName name="__1Excel_BuiltIn_Print_Area_1_1">#REF!</definedName>
    <definedName name="__xlnm.Print_Area" localSheetId="0">#REF!</definedName>
    <definedName name="__xlnm.Print_Area">#REF!</definedName>
    <definedName name="__xlnm.Print_Area_1" localSheetId="0">#REF!</definedName>
    <definedName name="__xlnm.Print_Area_1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1_Excel_BuiltIn_Print_Area_1_1" localSheetId="0">#REF!</definedName>
    <definedName name="_1_Excel_BuiltIn_Print_Area_1_1">#REF!</definedName>
    <definedName name="_1Excel_BuiltIn_Print_Area_1_1" localSheetId="0">#REF!</definedName>
    <definedName name="_1Excel_BuiltIn_Print_Area_1_1">#REF!</definedName>
    <definedName name="_2Excel_BuiltIn_Print_Area_1_1" localSheetId="0">#REF!</definedName>
    <definedName name="_2Excel_BuiltIn_Print_Area_1_1">#REF!</definedName>
    <definedName name="_2Excel_BuiltIn_Print_Area_5_1" localSheetId="0">#REF!</definedName>
    <definedName name="_2Excel_BuiltIn_Print_Area_5_1">#REF!</definedName>
    <definedName name="_4Excel_BuiltIn_Print_Titles_5_1" localSheetId="0">#REF!</definedName>
    <definedName name="_4Excel_BuiltIn_Print_Titles_5_1">#REF!</definedName>
    <definedName name="_5Excel_BuiltIn_Print_Area_1_1" localSheetId="0">#REF!</definedName>
    <definedName name="_5Excel_BuiltIn_Print_Area_1_1">#REF!</definedName>
    <definedName name="a">#N/A</definedName>
    <definedName name="aaaaa">#N/A</definedName>
    <definedName name="aaaaaa">#N/A</definedName>
    <definedName name="aaaaaaaa">#N/A</definedName>
    <definedName name="ACCADEMIA" localSheetId="0">#REF!</definedName>
    <definedName name="ACCADEMIA" localSheetId="1">#REF!</definedName>
    <definedName name="ACCADEMIA">#REF!</definedName>
    <definedName name="ACQUA" localSheetId="0">#REF!</definedName>
    <definedName name="ACQUA" localSheetId="1">#REF!</definedName>
    <definedName name="ACQUA">#REF!</definedName>
    <definedName name="Ammontare" localSheetId="0">#REF!</definedName>
    <definedName name="Ammontare" localSheetId="1">#REF!</definedName>
    <definedName name="Ammontare">#REF!</definedName>
    <definedName name="Ammontare_1">"#REF!"</definedName>
    <definedName name="Ammontare_2">"#REF!"</definedName>
    <definedName name="Ammontare_3">"#REF!"</definedName>
    <definedName name="Anni" localSheetId="0">#REF!</definedName>
    <definedName name="Anni" localSheetId="1">#REF!</definedName>
    <definedName name="Anni">[1]L.7!$L$3</definedName>
    <definedName name="anscount" hidden="1">2</definedName>
    <definedName name="ANTINCENDIO" localSheetId="0">'[2]ELENCO PREZZI METI'!#REF!</definedName>
    <definedName name="ANTINCENDIO" localSheetId="1">'[2]ELENCO PREZZI METI'!#REF!</definedName>
    <definedName name="ANTINCENDIO">'[3]ELENCO PREZZI METI'!#REF!</definedName>
    <definedName name="_xlnm.Print_Area" localSheetId="0">'PEF - Interessi impl'!$A$1:$P$85</definedName>
    <definedName name="_xlnm.Print_Area" localSheetId="2">'Piano ammortamento'!$A$1:$H$66</definedName>
    <definedName name="ARNI" localSheetId="0">#REF!</definedName>
    <definedName name="ARNI" localSheetId="1">#REF!</definedName>
    <definedName name="ARNI">#REF!</definedName>
    <definedName name="ARROT" localSheetId="1">[4]Tabelle!$B$33:$B$36</definedName>
    <definedName name="ARROT">[5]Tabelle!$B$33:$B$36</definedName>
    <definedName name="ARROT_VALORI" localSheetId="1">[4]Tabelle!$B$33:$C$36</definedName>
    <definedName name="ARROT_VALORI">[5]Tabelle!$B$33:$C$36</definedName>
    <definedName name="b" hidden="1">{"'Componenti'!$B$1:$M$43"}</definedName>
    <definedName name="Beg_Bal" localSheetId="0">#REF!</definedName>
    <definedName name="Beg_Bal" localSheetId="1">#REF!</definedName>
    <definedName name="Beg_Bal">#REF!</definedName>
    <definedName name="BIDET_A_PAVIMENTO" localSheetId="0">'[2]ELENCO PREZZI METI'!#REF!</definedName>
    <definedName name="BIDET_A_PAVIMENTO" localSheetId="1">'[2]ELENCO PREZZI METI'!#REF!</definedName>
    <definedName name="BIDET_A_PAVIMENTO">'[3]ELENCO PREZZI METI'!#REF!</definedName>
    <definedName name="BIDET_SOSPESO" localSheetId="0">'[2]ELENCO PREZZI METI'!#REF!</definedName>
    <definedName name="BIDET_SOSPESO" localSheetId="1">'[2]ELENCO PREZZI METI'!#REF!</definedName>
    <definedName name="BIDET_SOSPESO">'[3]ELENCO PREZZI METI'!#REF!</definedName>
    <definedName name="Bilancio.fin" localSheetId="0">IF(#REF!&lt;&gt;"",#REF!-#REF!,"")</definedName>
    <definedName name="Bilancio.fin" localSheetId="1">IF(#REF!&lt;&gt;"",#REF!-#REF!,"")</definedName>
    <definedName name="Bilancio.fin">IF(#REF!&lt;&gt;"",#REF!-#REF!,"")</definedName>
    <definedName name="Bilancio.fin_1">IF("#REF!&lt;&gt;"""",#REF!-#REF!,"""")",TRUE)</definedName>
    <definedName name="Bilancio.fin_2">IF("#REF!&lt;&gt;"""",#REF!-#REF!,"""")",TRUE)</definedName>
    <definedName name="Bilancio.fin_3">IF("#REF!&lt;&gt;"""",#REF!-#REF!,"""")",TRUE)</definedName>
    <definedName name="Bilancio.iniz" localSheetId="0">IF(#REF!&lt;&gt;"",#REF!,"")</definedName>
    <definedName name="Bilancio.iniz" localSheetId="1">IF(#REF!&lt;&gt;"",#REF!,"")</definedName>
    <definedName name="Bilancio.iniz">IF(#REF!&lt;&gt;"",#REF!,"")</definedName>
    <definedName name="Bilancio.iniz_1">IF("#REF!&lt;&gt;"""",#REF!,"""")",TRUE)</definedName>
    <definedName name="Bilancio.iniz_2">IF("#REF!&lt;&gt;"""",#REF!,"""")",TRUE)</definedName>
    <definedName name="Bilancio.iniz_3">IF("#REF!&lt;&gt;"""",#REF!,"""")",TRUE)</definedName>
    <definedName name="BLATT1" localSheetId="0">#REF!</definedName>
    <definedName name="BLATT1">#REF!</definedName>
    <definedName name="BRUCIATORI_ED_ACCESSORI_ADDUZIONE_GAS" localSheetId="0">'[2]ELENCO PREZZI METI'!#REF!</definedName>
    <definedName name="BRUCIATORI_ED_ACCESSORI_ADDUZIONE_GAS" localSheetId="1">'[2]ELENCO PREZZI METI'!#REF!</definedName>
    <definedName name="BRUCIATORI_ED_ACCESSORI_ADDUZIONE_GAS">'[3]ELENCO PREZZI METI'!#REF!</definedName>
    <definedName name="CALDAIA" localSheetId="0">#REF!</definedName>
    <definedName name="CALDAIA" localSheetId="1">#REF!</definedName>
    <definedName name="CALDAIA">#REF!</definedName>
    <definedName name="CALDAIA_MURALE" localSheetId="0">'[2]ELENCO PREZZI METI'!#REF!</definedName>
    <definedName name="CALDAIA_MURALE" localSheetId="1">'[2]ELENCO PREZZI METI'!#REF!</definedName>
    <definedName name="CALDAIA_MURALE">'[3]ELENCO PREZZI METI'!#REF!</definedName>
    <definedName name="CAMINI_E_CANALI_DA_FUMO" localSheetId="0">'[2]ELENCO PREZZI METI'!#REF!</definedName>
    <definedName name="CAMINI_E_CANALI_DA_FUMO" localSheetId="1">'[2]ELENCO PREZZI METI'!#REF!</definedName>
    <definedName name="CAMINI_E_CANALI_DA_FUMO">'[3]ELENCO PREZZI METI'!#REF!</definedName>
    <definedName name="CAMPEGINE" localSheetId="0">#REF!</definedName>
    <definedName name="CAMPEGINE" localSheetId="1">#REF!</definedName>
    <definedName name="CAMPEGINE">#REF!</definedName>
    <definedName name="CAPITOLI" localSheetId="1">[4]CAPITOLI!$B$3:$B$17</definedName>
    <definedName name="CAPITOLI">[5]CAPITOLI!$B$3:$B$17</definedName>
    <definedName name="CaricoTermico" localSheetId="0">'[6]2-Parametri cliente'!#REF!</definedName>
    <definedName name="CaricoTermico" localSheetId="1">'[6]2-Parametri cliente'!#REF!</definedName>
    <definedName name="CaricoTermico">'[6]2-Parametri cliente'!#REF!</definedName>
    <definedName name="CARPI" localSheetId="0">#REF!</definedName>
    <definedName name="CARPI" localSheetId="1">#REF!</definedName>
    <definedName name="CARPI">#REF!</definedName>
    <definedName name="CASSETTA_DI_SCARICO_AD_INCASSO" localSheetId="0">'[2]ELENCO PREZZI METI'!#REF!</definedName>
    <definedName name="CASSETTA_DI_SCARICO_AD_INCASSO" localSheetId="1">'[2]ELENCO PREZZI METI'!#REF!</definedName>
    <definedName name="CASSETTA_DI_SCARICO_AD_INCASSO">'[3]ELENCO PREZZI METI'!#REF!</definedName>
    <definedName name="CASTELLARANO" localSheetId="0">#REF!</definedName>
    <definedName name="CASTELLARANO" localSheetId="1">#REF!</definedName>
    <definedName name="CASTELLARANO">#REF!</definedName>
    <definedName name="CIRCOLATORE_GEMELLARE_A_TRE_VELOCITA" localSheetId="0">'[2]ELENCO PREZZI METI'!#REF!</definedName>
    <definedName name="CIRCOLATORE_GEMELLARE_A_TRE_VELOCITA" localSheetId="1">'[2]ELENCO PREZZI METI'!#REF!</definedName>
    <definedName name="CIRCOLATORE_GEMELLARE_A_TRE_VELOCITA">'[3]ELENCO PREZZI METI'!#REF!</definedName>
    <definedName name="coef">#REF!</definedName>
    <definedName name="coef1" localSheetId="0">#REF!</definedName>
    <definedName name="coef1" localSheetId="1">#REF!</definedName>
    <definedName name="coef1">#REF!</definedName>
    <definedName name="coef2" localSheetId="0">#REF!</definedName>
    <definedName name="coef2" localSheetId="1">#REF!</definedName>
    <definedName name="coef2">#REF!</definedName>
    <definedName name="coef3" localSheetId="0">#REF!</definedName>
    <definedName name="coef3" localSheetId="1">#REF!</definedName>
    <definedName name="coef3">#REF!</definedName>
    <definedName name="coef4" localSheetId="0">#REF!</definedName>
    <definedName name="coef4">#REF!</definedName>
    <definedName name="coef5" localSheetId="0">#REF!</definedName>
    <definedName name="coef5">#REF!</definedName>
    <definedName name="coef6" localSheetId="0">#REF!</definedName>
    <definedName name="coef6">#REF!</definedName>
    <definedName name="coef7" localSheetId="0">#REF!</definedName>
    <definedName name="coef7">#REF!</definedName>
    <definedName name="coef8" localSheetId="0">#REF!</definedName>
    <definedName name="coef8">#REF!</definedName>
    <definedName name="coef9" localSheetId="0">#REF!</definedName>
    <definedName name="coef9">#REF!</definedName>
    <definedName name="COLLECCHIO" localSheetId="0">#REF!</definedName>
    <definedName name="COLLECCHIO">#REF!</definedName>
    <definedName name="COLLETTORI_DI_ANDATA_E_RITORNO" localSheetId="0">'[2]ELENCO PREZZI METI'!#REF!</definedName>
    <definedName name="COLLETTORI_DI_ANDATA_E_RITORNO">'[3]ELENCO PREZZI METI'!#REF!</definedName>
    <definedName name="COLLETTORI_DI_ANDATA_E_RITORNO_ACQUA_CALDA_E_REFRIGERATA" localSheetId="0">'[2]ELENCO PREZZI METI'!#REF!</definedName>
    <definedName name="COLLETTORI_DI_ANDATA_E_RITORNO_ACQUA_CALDA_E_REFRIGERATA">'[3]ELENCO PREZZI METI'!#REF!</definedName>
    <definedName name="COMB" localSheetId="0">#REF!</definedName>
    <definedName name="COMB" localSheetId="1">#REF!</definedName>
    <definedName name="COMB">#REF!</definedName>
    <definedName name="COMB_1">"#REF!"</definedName>
    <definedName name="COMB_2">"#REF!"</definedName>
    <definedName name="COMB_3">"#REF!"</definedName>
    <definedName name="COMBUSTIBILE" localSheetId="0">#REF!</definedName>
    <definedName name="COMBUSTIBILE" localSheetId="1">#REF!</definedName>
    <definedName name="COMBUSTIBILE">#REF!</definedName>
    <definedName name="COMBUSTIBILI" localSheetId="0">#REF!</definedName>
    <definedName name="COMBUSTIBILI" localSheetId="1">#REF!</definedName>
    <definedName name="COMBUSTIBILI">#REF!</definedName>
    <definedName name="COMBUSTIBILI_1">"#REF!"</definedName>
    <definedName name="COMBUSTIBILI_2">"#REF!"</definedName>
    <definedName name="COMBUSTIBILI_3">"#REF!"</definedName>
    <definedName name="Commesse">[7]Tabella3!$A$1:$A$96</definedName>
    <definedName name="COMPENSATORI_DI_VIBRAZIONI" localSheetId="0">'[2]ELENCO PREZZI METI'!#REF!</definedName>
    <definedName name="COMPENSATORI_DI_VIBRAZIONI" localSheetId="1">'[2]ELENCO PREZZI METI'!#REF!</definedName>
    <definedName name="COMPENSATORI_DI_VIBRAZIONI">'[3]ELENCO PREZZI METI'!#REF!</definedName>
    <definedName name="CONS0607" localSheetId="1">IF(#REF!&lt;&gt;"",MIN(#REF!,'simulaz IRR'!Rata_da_usare-#REF!),"")</definedName>
    <definedName name="CONS0607">IF(#REF!&lt;&gt;"",MIN(#REF!,[8]!Rata_da_usare-#REF!),"")</definedName>
    <definedName name="CORRISP_GASOLIO" localSheetId="0">#REF!</definedName>
    <definedName name="CORRISP_GASOLIO" localSheetId="1">#REF!</definedName>
    <definedName name="CORRISP_GASOLIO">#REF!</definedName>
    <definedName name="CORRISP_GASOLIO_1">"#REF!"</definedName>
    <definedName name="CORRISP_GASOLIO_2">"#REF!"</definedName>
    <definedName name="CORRISP_GASOLIO_3">"#REF!"</definedName>
    <definedName name="CORRISP_METANO" localSheetId="0">#REF!</definedName>
    <definedName name="CORRISP_METANO" localSheetId="1">#REF!</definedName>
    <definedName name="CORRISP_METANO">#REF!</definedName>
    <definedName name="CORRISP_METANO_1">"#REF!"</definedName>
    <definedName name="CORRISP_METANO_2">"#REF!"</definedName>
    <definedName name="CORRISP_METANO_3">"#REF!"</definedName>
    <definedName name="Costo_CH4">[9]ANALISI!$B$2</definedName>
    <definedName name="CostoCombustibile" localSheetId="0">'[6]2-Parametri cliente'!#REF!</definedName>
    <definedName name="CostoCombustibile" localSheetId="1">'[6]2-Parametri cliente'!#REF!</definedName>
    <definedName name="CostoCombustibile">'[6]2-Parametri cliente'!#REF!</definedName>
    <definedName name="CP" localSheetId="0">#REF!</definedName>
    <definedName name="CP" localSheetId="1">#REF!</definedName>
    <definedName name="CP">#REF!</definedName>
    <definedName name="cu" localSheetId="0">#REF!</definedName>
    <definedName name="cu" localSheetId="1">#REF!</definedName>
    <definedName name="cu">#REF!</definedName>
    <definedName name="CURVE_A_45__PREISOLATE_IN_ACCIAIO_NERO" localSheetId="0">'[2]ELENCO PREZZI METI'!#REF!</definedName>
    <definedName name="CURVE_A_45__PREISOLATE_IN_ACCIAIO_NERO" localSheetId="1">'[2]ELENCO PREZZI METI'!#REF!</definedName>
    <definedName name="CURVE_A_45__PREISOLATE_IN_ACCIAIO_NERO">'[3]ELENCO PREZZI METI'!#REF!</definedName>
    <definedName name="CURVE_PREISOLATE" localSheetId="0">'[2]ELENCO PREZZI METI'!#REF!</definedName>
    <definedName name="CURVE_PREISOLATE" localSheetId="1">'[2]ELENCO PREZZI METI'!#REF!</definedName>
    <definedName name="CURVE_PREISOLATE">'[3]ELENCO PREZZI METI'!#REF!</definedName>
    <definedName name="Data" localSheetId="0">#REF!</definedName>
    <definedName name="Data" localSheetId="1">#REF!</definedName>
    <definedName name="Data">#REF!</definedName>
    <definedName name="Data_1rata" localSheetId="0">#REF!</definedName>
    <definedName name="Data_1rata" localSheetId="1">#REF!</definedName>
    <definedName name="Data_1rata">#REF!</definedName>
    <definedName name="Data_1rata_1">"#REF!"</definedName>
    <definedName name="Data_1rata_2">"#REF!"</definedName>
    <definedName name="Data_1rata_3">"#REF!"</definedName>
    <definedName name="_xlnm.Database" localSheetId="0">#REF!</definedName>
    <definedName name="_xlnm.Database" localSheetId="1">#REF!</definedName>
    <definedName name="_xlnm.Database">#REF!</definedName>
    <definedName name="dati" localSheetId="0">#REF!</definedName>
    <definedName name="dati" localSheetId="1">#REF!</definedName>
    <definedName name="dati">#REF!</definedName>
    <definedName name="Ec" localSheetId="0">#REF!</definedName>
    <definedName name="Ec" localSheetId="1">#REF!</definedName>
    <definedName name="Ec">#REF!</definedName>
    <definedName name="EE" localSheetId="0">#REF!</definedName>
    <definedName name="EE">#REF!</definedName>
    <definedName name="Eeautocons" localSheetId="0">#REF!</definedName>
    <definedName name="Eeautocons">#REF!</definedName>
    <definedName name="Eeimmessa" localSheetId="0">#REF!</definedName>
    <definedName name="Eeimmessa">#REF!</definedName>
    <definedName name="ELENCO" localSheetId="1">[10]Elenco!$B$3:$B$17</definedName>
    <definedName name="ELENCO">[11]Elenco!$B$3:$B$17</definedName>
    <definedName name="ELETTROPOMPE_E_CIRCOLATORI" localSheetId="0">'[2]ELENCO PREZZI METI'!#REF!</definedName>
    <definedName name="ELETTROPOMPE_E_CIRCOLATORI" localSheetId="1">'[2]ELENCO PREZZI METI'!#REF!</definedName>
    <definedName name="ELETTROPOMPE_E_CIRCOLATORI">'[3]ELENCO PREZZI METI'!#REF!</definedName>
    <definedName name="EMIS_SDF" localSheetId="0">[12]Tabelle!#REF!</definedName>
    <definedName name="EMIS_SDF" localSheetId="1">[12]Tabelle!#REF!</definedName>
    <definedName name="EMIS_SDF">[13]Tabelle!#REF!</definedName>
    <definedName name="EMIS_SDP" localSheetId="0">[12]Tabelle!#REF!</definedName>
    <definedName name="EMIS_SDP" localSheetId="1">[12]Tabelle!#REF!</definedName>
    <definedName name="EMIS_SDP">[13]Tabelle!#REF!</definedName>
    <definedName name="EMISS1" localSheetId="0">[12]Tabelle!#REF!</definedName>
    <definedName name="EMISS1" localSheetId="1">[12]Tabelle!#REF!</definedName>
    <definedName name="EMISS1">[13]Tabelle!#REF!</definedName>
    <definedName name="End_Bal">'[14]Calcolo prestiti'!$I$18:$I$377</definedName>
    <definedName name="ENTE" localSheetId="0">#REF!</definedName>
    <definedName name="ENTE" localSheetId="1">#REF!</definedName>
    <definedName name="ENTE">#REF!</definedName>
    <definedName name="ENTE1" localSheetId="0">#REF!</definedName>
    <definedName name="ENTE1" localSheetId="1">#REF!</definedName>
    <definedName name="ENTE1">#REF!</definedName>
    <definedName name="ese" localSheetId="0">#REF!</definedName>
    <definedName name="ese" localSheetId="1">#REF!</definedName>
    <definedName name="ese">#REF!</definedName>
    <definedName name="ESERCITO" localSheetId="0">#REF!</definedName>
    <definedName name="ESERCITO">#REF!</definedName>
    <definedName name="Et" localSheetId="0">#REF!</definedName>
    <definedName name="Et">#REF!</definedName>
    <definedName name="Etciv" localSheetId="0">#REF!</definedName>
    <definedName name="Etciv">#REF!</definedName>
    <definedName name="Etind" localSheetId="0">#REF!</definedName>
    <definedName name="Etind">#REF!</definedName>
    <definedName name="Excel_BuiltIn__FilterDatabase_1_1" localSheetId="0">#REF!</definedName>
    <definedName name="Excel_BuiltIn__FilterDatabase_1_1">#REF!</definedName>
    <definedName name="Excel_BuiltIn__FilterDatabase_2" localSheetId="0">#REF!</definedName>
    <definedName name="Excel_BuiltIn__FilterDatabase_2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>"#REF!"</definedName>
    <definedName name="Excel_BuiltIn_Print_Area_1_1_2">"#REF!"</definedName>
    <definedName name="Excel_BuiltIn_Print_Area_1_1_3">"#REF!"</definedName>
    <definedName name="Excel_BuiltIn_Print_Area_1_1_4">"#REF!"</definedName>
    <definedName name="Excel_BuiltIn_Print_Area_1_2">"#REF!"</definedName>
    <definedName name="Excel_BuiltIn_Print_Area_1_3">"#REF!"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>"#REF!"</definedName>
    <definedName name="Excel_BuiltIn_Print_Area_2_2">"#REF!"</definedName>
    <definedName name="Excel_BuiltIn_Print_Area_2_3">"#REF!"</definedName>
    <definedName name="Excel_BuiltIn_Print_Area_3_1" localSheetId="0">#REF!</definedName>
    <definedName name="Excel_BuiltIn_Print_Area_3_1" localSheetId="1">#REF!</definedName>
    <definedName name="Excel_BuiltIn_Print_Area_3_1">#REF!</definedName>
    <definedName name="Excel_BuiltIn_Print_Area_3_1_1" localSheetId="0">#REF!</definedName>
    <definedName name="Excel_BuiltIn_Print_Area_3_1_1" localSheetId="1">#REF!</definedName>
    <definedName name="Excel_BuiltIn_Print_Area_3_1_1">#REF!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5" localSheetId="0">#REF!</definedName>
    <definedName name="Excel_BuiltIn_Print_Area_5">#REF!</definedName>
    <definedName name="Excel_BuiltIn_Print_Area_5_1" localSheetId="0">#REF!</definedName>
    <definedName name="Excel_BuiltIn_Print_Area_5_1">#REF!</definedName>
    <definedName name="Excel_BuiltIn_Print_Area_5_1_1">"#REF!"</definedName>
    <definedName name="Excel_BuiltIn_Print_Area_5_1_2">"#REF!"</definedName>
    <definedName name="Excel_BuiltIn_Print_Area_5_1_3">"#REF!"</definedName>
    <definedName name="Excel_BuiltIn_Print_Area_5_1_4">"#REF!"</definedName>
    <definedName name="Excel_BuiltIn_Print_Area_5_2">"#REF!"</definedName>
    <definedName name="Excel_BuiltIn_Print_Area_5_3">"#REF!"</definedName>
    <definedName name="Excel_BuiltIn_Print_Area_6" localSheetId="0">#REF!</definedName>
    <definedName name="Excel_BuiltIn_Print_Area_6" localSheetId="1">#REF!</definedName>
    <definedName name="Excel_BuiltIn_Print_Area_6">#REF!</definedName>
    <definedName name="Excel_BuiltIn_Print_Area_6_1">"#REF!"</definedName>
    <definedName name="Excel_BuiltIn_Print_Area_6_2">"#REF!"</definedName>
    <definedName name="Excel_BuiltIn_Print_Area_6_3">"#REF!"</definedName>
    <definedName name="Excel_BuiltIn_Print_Titles_1" localSheetId="0">#REF!</definedName>
    <definedName name="Excel_BuiltIn_Print_Titles_1" localSheetId="1">#REF!</definedName>
    <definedName name="Excel_BuiltIn_Print_Titles_1">#REF!</definedName>
    <definedName name="Excel_BuiltIn_Print_Titles_1_1" localSheetId="0">#REF!</definedName>
    <definedName name="Excel_BuiltIn_Print_Titles_1_1" localSheetId="1">#REF!</definedName>
    <definedName name="Excel_BuiltIn_Print_Titles_1_1">#REF!</definedName>
    <definedName name="Excel_BuiltIn_Print_Titles_1_2">"#REF!"</definedName>
    <definedName name="Excel_BuiltIn_Print_Titles_1_3">"#REF!"</definedName>
    <definedName name="Excel_BuiltIn_Print_Titles_10" localSheetId="0">#REF!</definedName>
    <definedName name="Excel_BuiltIn_Print_Titles_10" localSheetId="1">#REF!</definedName>
    <definedName name="Excel_BuiltIn_Print_Titles_10">#REF!</definedName>
    <definedName name="Excel_BuiltIn_Print_Titles_11" localSheetId="0">#REF!</definedName>
    <definedName name="Excel_BuiltIn_Print_Titles_11" localSheetId="1">#REF!</definedName>
    <definedName name="Excel_BuiltIn_Print_Titles_11">#REF!</definedName>
    <definedName name="Excel_BuiltIn_Print_Titles_11_1">"#REF!"</definedName>
    <definedName name="Excel_BuiltIn_Print_Titles_11_2">"#REF!"</definedName>
    <definedName name="Excel_BuiltIn_Print_Titles_11_3">"#REF!"</definedName>
    <definedName name="Excel_BuiltIn_Print_Titles_2" localSheetId="0">#REF!</definedName>
    <definedName name="Excel_BuiltIn_Print_Titles_2" localSheetId="1">#REF!</definedName>
    <definedName name="Excel_BuiltIn_Print_Titles_2">#REF!</definedName>
    <definedName name="Excel_BuiltIn_Print_Titles_2_1" localSheetId="0">#REF!</definedName>
    <definedName name="Excel_BuiltIn_Print_Titles_2_1" localSheetId="1">#REF!</definedName>
    <definedName name="Excel_BuiltIn_Print_Titles_2_1">#REF!</definedName>
    <definedName name="Excel_BuiltIn_Print_Titles_2_1_1">"#REF!"</definedName>
    <definedName name="Excel_BuiltIn_Print_Titles_2_1_2">"#REF!"</definedName>
    <definedName name="Excel_BuiltIn_Print_Titles_2_1_3">"#REF!"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cel_BuiltIn_Print_Titles_3_1">"#REF!"</definedName>
    <definedName name="Excel_BuiltIn_Print_Titles_3_2">"#REF!"</definedName>
    <definedName name="Excel_BuiltIn_Print_Titles_3_3">"#REF!"</definedName>
    <definedName name="Excel_BuiltIn_Print_Titles_5" localSheetId="0">#REF!</definedName>
    <definedName name="Excel_BuiltIn_Print_Titles_5" localSheetId="1">#REF!</definedName>
    <definedName name="Excel_BuiltIn_Print_Titles_5">#REF!</definedName>
    <definedName name="Excel_BuiltIn_Print_Titles_5_1" localSheetId="0">#REF!</definedName>
    <definedName name="Excel_BuiltIn_Print_Titles_5_1" localSheetId="1">#REF!</definedName>
    <definedName name="Excel_BuiltIn_Print_Titles_5_1">#REF!</definedName>
    <definedName name="Excel_BuiltIn_Print_Titles_5_1_1">"#REF!"</definedName>
    <definedName name="Excel_BuiltIn_Print_Titles_5_1_2">"#REF!"</definedName>
    <definedName name="Excel_BuiltIn_Print_Titles_5_1_3">"#REF!"</definedName>
    <definedName name="Excel_BuiltIn_Print_Titles_5_1_4">"#REF!"</definedName>
    <definedName name="Excel_BuiltIn_Print_Titles_5_2">"#REF!"</definedName>
    <definedName name="Excel_BuiltIn_Print_Titles_5_3">"#REF!"</definedName>
    <definedName name="Excel_BuiltIn_Print_Titles_5_4">"#REF!"</definedName>
    <definedName name="Excel_BuiltIn_Print_Titles_6" localSheetId="0">#REF!</definedName>
    <definedName name="Excel_BuiltIn_Print_Titles_6" localSheetId="1">#REF!</definedName>
    <definedName name="Excel_BuiltIn_Print_Titles_6">#REF!</definedName>
    <definedName name="Excel_BuiltIn_Print_Titles_6_1" localSheetId="0">#REF!</definedName>
    <definedName name="Excel_BuiltIn_Print_Titles_6_1" localSheetId="1">#REF!</definedName>
    <definedName name="Excel_BuiltIn_Print_Titles_6_1">#REF!</definedName>
    <definedName name="Excel_BuiltIn_Print_Titles_6_1_1">"#REF!"</definedName>
    <definedName name="Excel_BuiltIn_Print_Titles_6_1_2">"#REF!"</definedName>
    <definedName name="Excel_BuiltIn_Print_Titles_6_1_3">"#REF!"</definedName>
    <definedName name="Excel_BuiltIn_Print_Titles_6_1_4">"#REF!"</definedName>
    <definedName name="Excel_BuiltIn_Print_Titles_6_2">"#REF!"</definedName>
    <definedName name="Excel_BuiltIn_Print_Titles_6_3">"#REF!"</definedName>
    <definedName name="Excel_BuiltIn_Print_Titles_6_4">"#REF!"</definedName>
    <definedName name="Excel_BuiltIn_Print_Titles_9" localSheetId="0">#REF!</definedName>
    <definedName name="Excel_BuiltIn_Print_Titles_9" localSheetId="1">#REF!</definedName>
    <definedName name="Excel_BuiltIn_Print_Titles_9">#REF!</definedName>
    <definedName name="Extra_Pay" localSheetId="0">#REF!</definedName>
    <definedName name="Extra_Pay" localSheetId="1">#REF!</definedName>
    <definedName name="Extra_Pay">#REF!</definedName>
    <definedName name="f">Tasso_int_annuo/Num_rate_annuali</definedName>
    <definedName name="Fattore">[15]GM5!$A$1</definedName>
    <definedName name="FATTURAZIONE" localSheetId="1">[4]Tabelle!$B$25:$B$30</definedName>
    <definedName name="FATTURAZIONE">[5]Tabelle!$B$25:$B$30</definedName>
    <definedName name="FATTURAZIONE_MESI" localSheetId="1">[4]Tabelle!$B$25:$C$30</definedName>
    <definedName name="FATTURAZIONE_MESI">[5]Tabelle!$B$25:$C$30</definedName>
    <definedName name="FELINO" localSheetId="0">#REF!</definedName>
    <definedName name="FELINO" localSheetId="1">#REF!</definedName>
    <definedName name="FELINO">#REF!</definedName>
    <definedName name="FILTRO" localSheetId="0">'[2]ELENCO PREZZI METI'!#REF!</definedName>
    <definedName name="FILTRO" localSheetId="1">'[2]ELENCO PREZZI METI'!#REF!</definedName>
    <definedName name="FILTRO">'[3]ELENCO PREZZI METI'!#REF!</definedName>
    <definedName name="FILTRO_GAS_METANO" localSheetId="0">'[2]ELENCO PREZZI METI'!#REF!</definedName>
    <definedName name="FILTRO_GAS_METANO">'[3]ELENCO PREZZI METI'!#REF!</definedName>
    <definedName name="fornitore">[7]FORNITORI!$A$1:$A$301</definedName>
    <definedName name="FORNOVO" localSheetId="0">#REF!</definedName>
    <definedName name="FORNOVO" localSheetId="1">#REF!</definedName>
    <definedName name="FORNOVO">#REF!</definedName>
    <definedName name="Full_Print">'[14]Calcolo prestiti'!$A$1:$I$377</definedName>
    <definedName name="g">Tasso_int_annuo/Num_rate_annuali</definedName>
    <definedName name="GDFEMROM" localSheetId="0">#REF!</definedName>
    <definedName name="GDFEMROM" localSheetId="1">#REF!</definedName>
    <definedName name="GDFEMROM">#REF!</definedName>
    <definedName name="GENERATORE_DI_CALORE" localSheetId="0">'[2]ELENCO PREZZI METI'!#REF!</definedName>
    <definedName name="GENERATORE_DI_CALORE" localSheetId="1">'[2]ELENCO PREZZI METI'!#REF!</definedName>
    <definedName name="GENERATORE_DI_CALORE">'[3]ELENCO PREZZI METI'!#REF!</definedName>
    <definedName name="GENERATORI__BOLLITORI__REFRIGERATORI_D_ACQUA" localSheetId="0">'[2]ELENCO PREZZI METI'!#REF!</definedName>
    <definedName name="GENERATORI__BOLLITORI__REFRIGERATORI_D_ACQUA" localSheetId="1">'[2]ELENCO PREZZI METI'!#REF!</definedName>
    <definedName name="GENERATORI__BOLLITORI__REFRIGERATORI_D_ACQUA">'[3]ELENCO PREZZI METI'!#REF!</definedName>
    <definedName name="GENIO" localSheetId="0">#REF!</definedName>
    <definedName name="GENIO" localSheetId="1">#REF!</definedName>
    <definedName name="GENIO">#REF!</definedName>
    <definedName name="Genova" localSheetId="0">#REF!</definedName>
    <definedName name="Genova" localSheetId="1">#REF!</definedName>
    <definedName name="Genova">#REF!</definedName>
    <definedName name="gg" localSheetId="0">#REF!</definedName>
    <definedName name="gg" localSheetId="1">#REF!</definedName>
    <definedName name="gg">#REF!</definedName>
    <definedName name="GHFH" localSheetId="0">#REF!</definedName>
    <definedName name="GHFH">#REF!</definedName>
    <definedName name="GIUNTO_DI_TRANSIZIONE" localSheetId="0">'[2]ELENCO PREZZI METI'!#REF!</definedName>
    <definedName name="GIUNTO_DI_TRANSIZIONE">'[3]ELENCO PREZZI METI'!#REF!</definedName>
    <definedName name="GRADI" localSheetId="0">#REF!</definedName>
    <definedName name="GRADI" localSheetId="1">#REF!</definedName>
    <definedName name="GRADI">#REF!</definedName>
    <definedName name="GRUPPO_DI_CARICAMENTO_AUTOMATICO" localSheetId="0">'[2]ELENCO PREZZI METI'!#REF!</definedName>
    <definedName name="GRUPPO_DI_CARICAMENTO_AUTOMATICO" localSheetId="1">'[2]ELENCO PREZZI METI'!#REF!</definedName>
    <definedName name="GRUPPO_DI_CARICAMENTO_AUTOMATICO">'[3]ELENCO PREZZI METI'!#REF!</definedName>
    <definedName name="GRUPPO_RIEMPIMENTO_VASCA_ACCUMULO_ED_ALLARMI" localSheetId="0">#REF!</definedName>
    <definedName name="GRUPPO_RIEMPIMENTO_VASCA_ACCUMULO_ED_ALLARMI" localSheetId="1">#REF!</definedName>
    <definedName name="GRUPPO_RIEMPIMENTO_VASCA_ACCUMULO_ED_ALLARMI">#REF!</definedName>
    <definedName name="GUALTIERI" localSheetId="0">#REF!</definedName>
    <definedName name="GUALTIERI" localSheetId="1">#REF!</definedName>
    <definedName name="GUALTIERI">#REF!</definedName>
    <definedName name="Header_Row">ROW('[14]Calcolo prestiti'!$A$17:$IV$17)</definedName>
    <definedName name="HTML_CodePage" hidden="1">1252</definedName>
    <definedName name="HTML_Control" hidden="1">{"'Componenti'!$B$1:$M$43"}</definedName>
    <definedName name="HTML_Description" hidden="1">""</definedName>
    <definedName name="HTML_Email" hidden="1">""</definedName>
    <definedName name="HTML_Header" hidden="1">""</definedName>
    <definedName name="HTML_LastUpdate" hidden="1">"02/03/99"</definedName>
    <definedName name="HTML_LineAfter" hidden="1">FALSE</definedName>
    <definedName name="HTML_LineBefore" hidden="1">FALSE</definedName>
    <definedName name="HTML_Name" hidden="1">"Davide Repossi"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"C:\Documenti\MioHTML.htm"</definedName>
    <definedName name="HTML_PathTemplate" hidden="1">"C:\Documenti\MioHTML.htm"</definedName>
    <definedName name="HTML_Title" hidden="1">""</definedName>
    <definedName name="ImpegnoCaricoTermicoA" localSheetId="0">'[6]2-Parametri cliente'!#REF!</definedName>
    <definedName name="ImpegnoCaricoTermicoA" localSheetId="1">'[6]2-Parametri cliente'!#REF!</definedName>
    <definedName name="ImpegnoCaricoTermicoA">'[6]2-Parametri cliente'!#REF!</definedName>
    <definedName name="IMPIANTO_PANNELLI_RADIANTI" localSheetId="0">'[2]ELENCO PREZZI METI'!#REF!</definedName>
    <definedName name="IMPIANTO_PANNELLI_RADIANTI" localSheetId="1">'[2]ELENCO PREZZI METI'!#REF!</definedName>
    <definedName name="IMPIANTO_PANNELLI_RADIANTI">'[3]ELENCO PREZZI METI'!#REF!</definedName>
    <definedName name="Int" localSheetId="0">#REF!</definedName>
    <definedName name="Int" localSheetId="1">#REF!</definedName>
    <definedName name="Int">#REF!</definedName>
    <definedName name="Interesse.cum" localSheetId="0">IF(#REF!&lt;&gt;"",#REF!+#REF!,"")</definedName>
    <definedName name="Interesse.cum" localSheetId="1">IF(#REF!&lt;&gt;"",#REF!+#REF!,"")</definedName>
    <definedName name="Interesse.cum">IF(#REF!&lt;&gt;"",#REF!+#REF!,"")</definedName>
    <definedName name="Interesse.cum_1">IF("#REF!&lt;&gt;"""",#REF!+#REF!,"""")",TRUE)</definedName>
    <definedName name="Interesse.cum_2">IF("#REF!&lt;&gt;"""",#REF!+#REF!,"""")",TRUE)</definedName>
    <definedName name="Interesse.cum_3">IF("#REF!&lt;&gt;"""",#REF!+#REF!,"""")",TRUE)</definedName>
    <definedName name="Interessi" localSheetId="0">IF(#REF!&lt;&gt;"",#REF!*[16]!Tasso_periodico,"")</definedName>
    <definedName name="Interessi" localSheetId="1">IF(#REF!&lt;&gt;"",#REF!*'simulaz IRR'!Tasso_periodico,"")</definedName>
    <definedName name="Interessi">IF(#REF!&lt;&gt;"",#REF!*Tasso_periodico,"")</definedName>
    <definedName name="Interessi_1">IF("#REF!&lt;&gt;"""",#REF!*'Simolazioni cippato'!Tasso_periodico,"""")",TRUE)</definedName>
    <definedName name="Interessi_2">IF("#REF!&lt;&gt;"""",#REF!*Simulazioni!Tasso_periodico,"""")",TRUE)</definedName>
    <definedName name="Interessi_3">IF("#REF!&lt;&gt;"""",#REF!*Tasso_periodico,"""")",TRUE)</definedName>
    <definedName name="Interessi_4" localSheetId="0">IF(#REF!&lt;&gt;"",#REF!*[16]!Tasso_periodico_4,"")</definedName>
    <definedName name="Interessi_4" localSheetId="1">IF(#REF!&lt;&gt;"",#REF!*Tasso_periodico_4,"")</definedName>
    <definedName name="Interessi_4">IF(#REF!&lt;&gt;"",#REF!*Tasso_periodico_4,"")</definedName>
    <definedName name="Interessi_6" localSheetId="0">IF(#REF!&lt;&gt;"",#REF!*[16]!Tasso_periodico_6,"")</definedName>
    <definedName name="Interessi_6" localSheetId="1">IF(#REF!&lt;&gt;"",#REF!*'simulaz IRR'!Tasso_periodico_6,"")</definedName>
    <definedName name="Interessi_6">IF(#REF!&lt;&gt;"",#REF!*Tasso_periodico_6,"")</definedName>
    <definedName name="Interessi_6_1">IF("#REF!&lt;&gt;"""",#REF!*'Simolazioni cippato'!Tasso_periodico_6,"""")",TRUE)</definedName>
    <definedName name="Interessi_6_2">IF("#REF!&lt;&gt;"""",#REF!*Simulazioni!Tasso_periodico_6,"""")",TRUE)</definedName>
    <definedName name="Interessi_6_3">IF("#REF!&lt;&gt;"""",#REF!*Tasso_periodico_6,"""")",TRUE)</definedName>
    <definedName name="Interessi_6_4" localSheetId="0">IF(#REF!&lt;&gt;"",#REF!*[16]!Tasso_periodico_6_4,"")</definedName>
    <definedName name="Interessi_6_4" localSheetId="1">IF(#REF!&lt;&gt;"",#REF!*Tasso_periodico_6_4,"")</definedName>
    <definedName name="Interessi_6_4">IF(#REF!&lt;&gt;"",#REF!*Tasso_periodico_6_4,"")</definedName>
    <definedName name="Interest_Rate">'[14]Calcolo prestiti'!$D$7</definedName>
    <definedName name="Kappa" localSheetId="0">#REF!</definedName>
    <definedName name="Kappa" localSheetId="1">#REF!</definedName>
    <definedName name="Kappa">#REF!</definedName>
    <definedName name="kappakarb" localSheetId="0">#REF!</definedName>
    <definedName name="kappakarb" localSheetId="1">#REF!</definedName>
    <definedName name="kappakarb">#REF!</definedName>
    <definedName name="Kascens" localSheetId="0">#REF!</definedName>
    <definedName name="Kascens" localSheetId="1">#REF!</definedName>
    <definedName name="Kascens">#REF!</definedName>
    <definedName name="last">#N/A</definedName>
    <definedName name="Last_r">#N/A</definedName>
    <definedName name="Last_Row">#N/A</definedName>
    <definedName name="LAVABO_A_CANALE" localSheetId="0">'[2]ELENCO PREZZI METI'!#REF!</definedName>
    <definedName name="LAVABO_A_CANALE" localSheetId="1">'[2]ELENCO PREZZI METI'!#REF!</definedName>
    <definedName name="LAVABO_A_CANALE">'[3]ELENCO PREZZI METI'!#REF!</definedName>
    <definedName name="LAVABO_A_COLONNA" localSheetId="0">'[2]ELENCO PREZZI METI'!#REF!</definedName>
    <definedName name="LAVABO_A_COLONNA" localSheetId="1">'[2]ELENCO PREZZI METI'!#REF!</definedName>
    <definedName name="LAVABO_A_COLONNA">'[3]ELENCO PREZZI METI'!#REF!</definedName>
    <definedName name="LAVABO_BAGNO" localSheetId="0">'[2]ELENCO PREZZI METI'!#REF!</definedName>
    <definedName name="LAVABO_BAGNO" localSheetId="1">'[2]ELENCO PREZZI METI'!#REF!</definedName>
    <definedName name="LAVABO_BAGNO">'[3]ELENCO PREZZI METI'!#REF!</definedName>
    <definedName name="LAVABO_CON_SEMICOLONNA" localSheetId="0">'[2]ELENCO PREZZI METI'!#REF!</definedName>
    <definedName name="LAVABO_CON_SEMICOLONNA" localSheetId="1">'[2]ELENCO PREZZI METI'!#REF!</definedName>
    <definedName name="LAVABO_CON_SEMICOLONNA">'[3]ELENCO PREZZI METI'!#REF!</definedName>
    <definedName name="limcount" hidden="1">1</definedName>
    <definedName name="lo">IF(#REF!&lt;&gt;"",MIN(#REF!,[8]!Rata_da_usare-#REF!),"")</definedName>
    <definedName name="Loan_Amount">'[14]Calcolo prestiti'!$D$6</definedName>
    <definedName name="Loan_Start">'[14]Calcolo prestiti'!$D$10</definedName>
    <definedName name="Loan_Years">'[14]Calcolo prestiti'!$D$8</definedName>
    <definedName name="MACRA" localSheetId="0">#REF!</definedName>
    <definedName name="MACRA" localSheetId="1">#REF!</definedName>
    <definedName name="MACRA">#REF!</definedName>
    <definedName name="MALALBERGO" localSheetId="0">#REF!</definedName>
    <definedName name="MALALBERGO" localSheetId="1">#REF!</definedName>
    <definedName name="MALALBERGO">#REF!</definedName>
    <definedName name="MDO" localSheetId="1">[4]Tabelle!$C$3:$C$22</definedName>
    <definedName name="MDO">[5]Tabelle!$C$3:$C$22</definedName>
    <definedName name="MDO_COSTI" localSheetId="1">[4]Tabelle!$C$3:$D$22</definedName>
    <definedName name="MDO_COSTI">[5]Tabelle!$C$3:$D$22</definedName>
    <definedName name="MEDESANO" localSheetId="0">#REF!</definedName>
    <definedName name="MEDESANO" localSheetId="1">#REF!</definedName>
    <definedName name="MEDESANO">#REF!</definedName>
    <definedName name="METANO" localSheetId="0">#REF!</definedName>
    <definedName name="METANO" localSheetId="1">#REF!</definedName>
    <definedName name="METANO">#REF!</definedName>
    <definedName name="MINISTERI" localSheetId="0">#REF!</definedName>
    <definedName name="MINISTERI" localSheetId="1">#REF!</definedName>
    <definedName name="MINISTERI">#REF!</definedName>
    <definedName name="MODALITA" localSheetId="0">#REF!</definedName>
    <definedName name="MODALITA">#REF!</definedName>
    <definedName name="MODALITA1" localSheetId="0">#REF!</definedName>
    <definedName name="MODALITA1">#REF!</definedName>
    <definedName name="Montante" localSheetId="1">IF(#REF!&lt;&gt;"",MIN(#REF!,'simulaz IRR'!Rata_da_usare-#REF!),"")</definedName>
    <definedName name="Montante">IF(#REF!&lt;&gt;"",MIN(#REF!,Rata_da_usare-#REF!),"")</definedName>
    <definedName name="Montante_1">IF("#REF!&lt;&gt;"""",MIN(#REF!,Costi_Commessa!Rata_da_usare-#REF!),"""")",TRUE)</definedName>
    <definedName name="Montante_2">IF("#REF!&lt;&gt;"""",MIN(#REF!,'Simolazioni cippato'!Rata_da_usare-#REF!),"""")",TRUE)</definedName>
    <definedName name="Montante_3">IF("#REF!&lt;&gt;"""",MIN(#REF!,Simulazioni!Rata_da_usare-#REF!),"""")",TRUE)</definedName>
    <definedName name="Montante_4">IF("#REF!&lt;&gt;"""",MIN(#REF!,Rata_da_usare-#REF!),"""")",TRUE)</definedName>
    <definedName name="Montante_6" localSheetId="1">IF(#REF!&lt;&gt;"",MIN(#REF!,'simulaz IRR'!Rata_da_usare-#REF!),"")</definedName>
    <definedName name="Montante_6">IF(#REF!&lt;&gt;"",MIN(#REF!,Rata_da_usare-#REF!),"")</definedName>
    <definedName name="Montante_6_1">IF("#REF!&lt;&gt;"""",MIN(#REF!,Costi_Commessa!Rata_da_usare-#REF!),"""")",TRUE)</definedName>
    <definedName name="Montante_6_2">IF("#REF!&lt;&gt;"""",MIN(#REF!,'Simolazioni cippato'!Rata_da_usare-#REF!),"""")",TRUE)</definedName>
    <definedName name="Montante_6_3">IF("#REF!&lt;&gt;"""",MIN(#REF!,Simulazioni!Rata_da_usare-#REF!),"""")",TRUE)</definedName>
    <definedName name="Montante_6_4">IF("#REF!&lt;&gt;"""",MIN(#REF!,Rata_da_usare-#REF!),"""")",TRUE)</definedName>
    <definedName name="Mostra.data" localSheetId="1">IF(#REF!&lt;&gt;"",DATE(YEAR('simulaz IRR'!Data_1rata),MONTH('simulaz IRR'!Data_1rata)+(#REF!-1)*12/'simulaz IRR'!Num_rate_annuali,DAY('simulaz IRR'!Data_1rata)),"")</definedName>
    <definedName name="Mostra.data">IF(#REF!&lt;&gt;"",DATE(YEAR(Data_1rata),MONTH(Data_1rata)+(#REF!-1)*12/Num_rate_annuali,DAY(Data_1rata)),"")</definedName>
    <definedName name="Mostra.data_1">IF("#REF!&lt;&gt;"""",DATE(YEAR('Simolazioni cippato'!Data_1rata),MONTH('Simolazioni cippato'!Data_1rata)+(#REF!-1)*12/'Simolazioni cippato'!Num_rate_annuali,DAY('Simolazioni cippato'!Data_1rata)),"""")",TRUE)</definedName>
    <definedName name="Mostra.data_2">IF("#REF!&lt;&gt;"""",DATE(YEAR(Simulazioni!Data_1rata),MONTH(Simulazioni!Data_1rata)+(#REF!-1)*12/Simulazioni!Num_rate_annuali,DAY(Simulazioni!Data_1rata)),"""")",TRUE)</definedName>
    <definedName name="Mostra.data_3">IF("#REF!&lt;&gt;"""",DATE(YEAR(Data_1rata),MONTH(Data_1rata)+(#REF!-1)*12/Num_rate_annuali,DAY(Data_1rata)),"""")",TRUE)</definedName>
    <definedName name="Mostra.data_4">#N/A</definedName>
    <definedName name="Mostra.data_6" localSheetId="1">IF(#REF!&lt;&gt;"",DATE(YEAR('simulaz IRR'!Data_1rata),MONTH('simulaz IRR'!Data_1rata)+(#REF!-1)*12/'simulaz IRR'!Num_rate_annuali,DAY('simulaz IRR'!Data_1rata)),"")</definedName>
    <definedName name="Mostra.data_6">IF(#REF!&lt;&gt;"",DATE(YEAR(Data_1rata),MONTH(Data_1rata)+(#REF!-1)*12/Num_rate_annuali,DAY(Data_1rata)),"")</definedName>
    <definedName name="Mostra.data_6_1">IF("#REF!&lt;&gt;"""",DATE(YEAR('Simolazioni cippato'!Data_1rata),MONTH('Simolazioni cippato'!Data_1rata)+(#REF!-1)*12/'Simolazioni cippato'!Num_rate_annuali,DAY('Simolazioni cippato'!Data_1rata)),"""")",TRUE)</definedName>
    <definedName name="Mostra.data_6_2">IF("#REF!&lt;&gt;"""",DATE(YEAR(Simulazioni!Data_1rata),MONTH(Simulazioni!Data_1rata)+(#REF!-1)*12/Simulazioni!Num_rate_annuali,DAY(Simulazioni!Data_1rata)),"""")",TRUE)</definedName>
    <definedName name="Mostra.data_6_3">IF("#REF!&lt;&gt;"""",DATE(YEAR(Data_1rata),MONTH(Data_1rata)+(#REF!-1)*12/Num_rate_annuali,DAY(Data_1rata)),"""")",TRUE)</definedName>
    <definedName name="Mostra.data_6_4">#N/A</definedName>
    <definedName name="MOTORE_PER_VALVOLE" localSheetId="0">#REF!</definedName>
    <definedName name="MOTORE_PER_VALVOLE" localSheetId="1">#REF!</definedName>
    <definedName name="MOTORE_PER_VALVOLE">#REF!</definedName>
    <definedName name="NOCETO" localSheetId="0">#REF!</definedName>
    <definedName name="NOCETO" localSheetId="1">#REF!</definedName>
    <definedName name="NOCETO">#REF!</definedName>
    <definedName name="Num.rata" localSheetId="0">IF(OR(#REF!="",#REF!=[16]!Rate_totali),"",#REF!+1)</definedName>
    <definedName name="Num.rata" localSheetId="1">IF(OR(#REF!="",#REF!='simulaz IRR'!Rate_totali),"",#REF!+1)</definedName>
    <definedName name="Num.rata">IF(OR(#REF!="",#REF!=Rate_totali),"",#REF!+1)</definedName>
    <definedName name="Num.rata_1">IF(OR("#REF!="""",#REF!='Simolazioni cippato'!Rate_totali),"""",#REF!+1)"),TRUE)</definedName>
    <definedName name="Num.rata_2">IF(OR("#REF!="""",#REF!=Simulazioni!Rate_totali),"""",#REF!+1)"),TRUE)</definedName>
    <definedName name="Num.rata_3">IF(OR("#REF!="""",#REF!=Rate_totali),"""",#REF!+1)"),TRUE)</definedName>
    <definedName name="Num.rata_4" localSheetId="0">IF(OR(#REF!="",#REF!=[16]!Rate_totali_4),"",#REF!+1)</definedName>
    <definedName name="Num.rata_4" localSheetId="1">IF(OR(#REF!="",#REF!=Rate_totali_4),"",#REF!+1)</definedName>
    <definedName name="Num.rata_4">IF(OR(#REF!="",#REF!=Rate_totali_4),"",#REF!+1)</definedName>
    <definedName name="Num.rata_6" localSheetId="0">IF(OR(#REF!="",#REF!=[16]!Rate_totali_6),"",#REF!+1)</definedName>
    <definedName name="Num.rata_6" localSheetId="1">IF(OR(#REF!="",#REF!='simulaz IRR'!Rate_totali_6),"",#REF!+1)</definedName>
    <definedName name="Num.rata_6">IF(OR(#REF!="",#REF!=Rate_totali_6),"",#REF!+1)</definedName>
    <definedName name="Num.rata_6_1">IF(OR("#REF!="""",#REF!='Simolazioni cippato'!Rate_totali_6),"""",#REF!+1)"),TRUE)</definedName>
    <definedName name="Num.rata_6_2">IF(OR("#REF!="""",#REF!=Simulazioni!Rate_totali_6),"""",#REF!+1)"),TRUE)</definedName>
    <definedName name="Num.rata_6_3">IF(OR("#REF!="""",#REF!=Rate_totali_6),"""",#REF!+1)"),TRUE)</definedName>
    <definedName name="Num.rata_6_4" localSheetId="0">IF(OR(#REF!="",#REF!=[16]!Rate_totali_6_4),"",#REF!+1)</definedName>
    <definedName name="Num.rata_6_4" localSheetId="1">IF(OR(#REF!="",#REF!=Rate_totali_6_4),"",#REF!+1)</definedName>
    <definedName name="Num.rata_6_4">IF(OR(#REF!="",#REF!=Rate_totali_6_4),"",#REF!+1)</definedName>
    <definedName name="Num_1rata" localSheetId="0">#REF!</definedName>
    <definedName name="Num_1rata" localSheetId="1">#REF!</definedName>
    <definedName name="Num_1rata">#REF!</definedName>
    <definedName name="Num_1rata_1">"#REF!"</definedName>
    <definedName name="Num_1rata_2">"#REF!"</definedName>
    <definedName name="Num_1rata_3">"#REF!"</definedName>
    <definedName name="Num_1rata_4">"#REF!"</definedName>
    <definedName name="Num_Pmt_Per_Year" localSheetId="0">#REF!</definedName>
    <definedName name="Num_Pmt_Per_Year" localSheetId="1">#REF!</definedName>
    <definedName name="Num_Pmt_Per_Year">#REF!</definedName>
    <definedName name="Num_rate_annuali" localSheetId="0">#REF!</definedName>
    <definedName name="Num_rate_annuali" localSheetId="1">#REF!</definedName>
    <definedName name="Num_rate_annuali">#REF!</definedName>
    <definedName name="Num_rate_annuali_1">"#REF!"</definedName>
    <definedName name="Num_rate_annuali_2">"#REF!"</definedName>
    <definedName name="Num_rate_annuali_3">"#REF!"</definedName>
    <definedName name="Number_of_Payments" localSheetId="1">MATCH(0.01,End_Bal,-1)+1</definedName>
    <definedName name="Number_of_Payments">MATCH(0.01,End_Bal,-1)+1</definedName>
    <definedName name="oooo" localSheetId="0">IF(OR(#REF!="",#REF!=[16]!Rate_totali_6),"",#REF!+1)</definedName>
    <definedName name="oooo" localSheetId="1">IF(OR(#REF!="",#REF!='simulaz IRR'!Rate_totali_6),"",#REF!+1)</definedName>
    <definedName name="oooo">#N/A</definedName>
    <definedName name="oooo_1">IF(OR("#REF!="""",#REF!='Simolazioni cippato'!Rate_totali_6),"""",#REF!+1)"),TRUE)</definedName>
    <definedName name="oooo_2">IF(OR("#REF!="""",#REF!=Simulazioni!Rate_totali_6),"""",#REF!+1)"),TRUE)</definedName>
    <definedName name="oooo_3">IF(OR("#REF!="""",#REF!=Rate_totali_6),"""",#REF!+1)"),TRUE)</definedName>
    <definedName name="ORARI" localSheetId="1">[17]ORARI!$D$39:$M$50</definedName>
    <definedName name="ORARI">[18]ORARI!$D$39:$M$50</definedName>
    <definedName name="ORINATOIO_A_COLONNA" localSheetId="0">'[2]ELENCO PREZZI METI'!#REF!</definedName>
    <definedName name="ORINATOIO_A_COLONNA" localSheetId="1">'[2]ELENCO PREZZI METI'!#REF!</definedName>
    <definedName name="ORINATOIO_A_COLONNA">'[3]ELENCO PREZZI METI'!#REF!</definedName>
    <definedName name="p" localSheetId="0">#REF!</definedName>
    <definedName name="p" localSheetId="1">#REF!</definedName>
    <definedName name="p">#REF!</definedName>
    <definedName name="Pautocons" localSheetId="0">#REF!</definedName>
    <definedName name="Pautocons" localSheetId="1">#REF!</definedName>
    <definedName name="Pautocons">#REF!</definedName>
    <definedName name="Pay_Date" localSheetId="0">#REF!</definedName>
    <definedName name="Pay_Date" localSheetId="1">#REF!</definedName>
    <definedName name="Pay_Date">#REF!</definedName>
    <definedName name="Pay_Num" localSheetId="0">#REF!</definedName>
    <definedName name="Pay_Num">#REF!</definedName>
    <definedName name="Payment_Date" localSheetId="0">DATE(YEAR([16]!Loan_Start),MONTH([16]!Loan_Start)+Payment_Number,DAY([16]!Loan_Start))</definedName>
    <definedName name="Payment_Date" localSheetId="1">DATE(YEAR(Loan_Start),MONTH(Loan_Start)+Payment_Number,DAY(Loan_Start))</definedName>
    <definedName name="Payment_Date">DATE(YEAR(Loan_Start),MONTH(Loan_Start)+Payment_Number,DAY(Loan_Start))</definedName>
    <definedName name="Periodo" localSheetId="0">#REF!</definedName>
    <definedName name="Periodo" localSheetId="1">#REF!</definedName>
    <definedName name="Periodo">#REF!</definedName>
    <definedName name="Periodo_1">"#REF!"</definedName>
    <definedName name="Periodo_2">"#REF!"</definedName>
    <definedName name="Periodo_3">"#REF!"</definedName>
    <definedName name="PIACENZA" localSheetId="0">#REF!</definedName>
    <definedName name="PIACENZA" localSheetId="1">#REF!</definedName>
    <definedName name="PIACENZA">#REF!</definedName>
    <definedName name="PIATTO_DOCCIA" localSheetId="0">'[2]ELENCO PREZZI METI'!#REF!</definedName>
    <definedName name="PIATTO_DOCCIA" localSheetId="1">'[2]ELENCO PREZZI METI'!#REF!</definedName>
    <definedName name="PIATTO_DOCCIA">'[3]ELENCO PREZZI METI'!#REF!</definedName>
    <definedName name="PIATTO_DOCCIA_ANGOLARE" localSheetId="0">'[2]ELENCO PREZZI METI'!#REF!</definedName>
    <definedName name="PIATTO_DOCCIA_ANGOLARE" localSheetId="1">'[2]ELENCO PREZZI METI'!#REF!</definedName>
    <definedName name="PIATTO_DOCCIA_ANGOLARE">'[3]ELENCO PREZZI METI'!#REF!</definedName>
    <definedName name="Pimmessa" localSheetId="0">#REF!</definedName>
    <definedName name="Pimmessa" localSheetId="1">#REF!</definedName>
    <definedName name="Pimmessa">#REF!</definedName>
    <definedName name="pippo">#N/A</definedName>
    <definedName name="PortataCombustibileER" localSheetId="0">'[6]cnf-Motoalternatore'!#REF!</definedName>
    <definedName name="PortataCombustibileER" localSheetId="1">'[6]cnf-Motoalternatore'!#REF!</definedName>
    <definedName name="PortataCombustibileER">'[6]cnf-Motoalternatore'!#REF!</definedName>
    <definedName name="PRED" localSheetId="0">IF(#REF!&lt;&gt;"",#REF!+#REF!,"")</definedName>
    <definedName name="PRED" localSheetId="1">IF(#REF!&lt;&gt;"",#REF!+#REF!,"")</definedName>
    <definedName name="PRED">IF(#REF!&lt;&gt;"",#REF!+#REF!,"")</definedName>
    <definedName name="PREDISPOSIZIONE_COLLEGAMENTI" localSheetId="0">'[2]ELENCO PREZZI METI'!#REF!</definedName>
    <definedName name="PREDISPOSIZIONE_COLLEGAMENTI" localSheetId="1">'[2]ELENCO PREZZI METI'!#REF!</definedName>
    <definedName name="PREDISPOSIZIONE_COLLEGAMENTI">'[3]ELENCO PREZZI METI'!#REF!</definedName>
    <definedName name="prezzoliq">'[19]Modulo di offerta n.1-D'!$U$1</definedName>
    <definedName name="prezzomet">'[19]Modulo di offerta n.1-D'!$T$1</definedName>
    <definedName name="Princ" localSheetId="0">#REF!</definedName>
    <definedName name="Princ" localSheetId="1">#REF!</definedName>
    <definedName name="Princ">#REF!</definedName>
    <definedName name="Print_Area" localSheetId="0">'PEF - Interessi impl'!$A$2:$P$86</definedName>
    <definedName name="Print_Area" localSheetId="2">'Piano ammortamento'!$B$1:$J$37</definedName>
    <definedName name="Print_Area" localSheetId="1">'simulaz IRR'!$C$4:$M$23</definedName>
    <definedName name="Print_Area_Reset" localSheetId="1">OFFSET(Full_Print,0,0,Last_Row)</definedName>
    <definedName name="Print_Area_Reset">OFFSET(Full_Print,0,0,Last_Row)</definedName>
    <definedName name="punti">Num_rate_annuali*Periodo</definedName>
    <definedName name="rand">#REF!</definedName>
    <definedName name="rappcomb" localSheetId="0">#REF!</definedName>
    <definedName name="rappcomb" localSheetId="1">#REF!</definedName>
    <definedName name="rappcomb">#REF!</definedName>
    <definedName name="rappcomb1" localSheetId="0">#REF!</definedName>
    <definedName name="rappcomb1" localSheetId="1">#REF!</definedName>
    <definedName name="rappcomb1">#REF!</definedName>
    <definedName name="rappcomb2" localSheetId="0">#REF!</definedName>
    <definedName name="rappcomb2" localSheetId="1">#REF!</definedName>
    <definedName name="rappcomb2">#REF!</definedName>
    <definedName name="rappman" localSheetId="0">#REF!</definedName>
    <definedName name="rappman">#REF!</definedName>
    <definedName name="rappsdsoff" localSheetId="0">#REF!</definedName>
    <definedName name="rappsdsoff">#REF!</definedName>
    <definedName name="Rata_calc" localSheetId="0">#REF!</definedName>
    <definedName name="Rata_calc">#REF!</definedName>
    <definedName name="Rata_calc_1">"#REF!"</definedName>
    <definedName name="Rata_calc_2">"#REF!"</definedName>
    <definedName name="Rata_calc_3">"#REF!"</definedName>
    <definedName name="Rata_calc_4">"#REF!"</definedName>
    <definedName name="Rata_da_usare" localSheetId="0">#REF!</definedName>
    <definedName name="Rata_da_usare" localSheetId="1">#REF!</definedName>
    <definedName name="Rata_da_usare">#REF!</definedName>
    <definedName name="Rata_da_usare_1">"#REF!"</definedName>
    <definedName name="Rata_da_usare_2">"#REF!"</definedName>
    <definedName name="Rata_da_usare_3">"#REF!"</definedName>
    <definedName name="Rata_da_usare_4">"#REF!"</definedName>
    <definedName name="Rata_immessa" localSheetId="0">#REF!</definedName>
    <definedName name="Rata_immessa" localSheetId="1">#REF!</definedName>
    <definedName name="Rata_immessa">#REF!</definedName>
    <definedName name="Rata_immessa_1">"#REF!"</definedName>
    <definedName name="Rata_immessa_2">"#REF!"</definedName>
    <definedName name="Rata_immessa_3">"#REF!"</definedName>
    <definedName name="Rata_immessa_4">"#REF!"</definedName>
    <definedName name="Rate_totali" localSheetId="1">'simulaz IRR'!Num_rate_annuali*'simulaz IRR'!Periodo</definedName>
    <definedName name="Rate_totali">Num_rate_annuali*Periodo</definedName>
    <definedName name="Rate_totali_1">"'simolazioni cippato'!num_rate_annuali"*"'simolazioni cippato'!periodo"</definedName>
    <definedName name="Rate_totali_2">"simulazioni!num_rate_annuali"*"simulazioni!periodo"</definedName>
    <definedName name="Rate_totali_3">#N/A</definedName>
    <definedName name="Rate_totali_4">#N/A</definedName>
    <definedName name="Rate_totali_6" localSheetId="1">'simulaz IRR'!Num_rate_annuali*'simulaz IRR'!Periodo</definedName>
    <definedName name="Rate_totali_6">Num_rate_annuali*Periodo</definedName>
    <definedName name="Rate_totali_6_1">"'simolazioni cippato'!num_rate_annuali"*"'simolazioni cippato'!periodo"</definedName>
    <definedName name="Rate_totali_6_2">"simulazioni!num_rate_annuali"*"simulazioni!periodo"</definedName>
    <definedName name="Rate_totali_6_3">#N/A</definedName>
    <definedName name="Rate_totali_6_4">#N/A</definedName>
    <definedName name="Recorder" localSheetId="0">#REF!</definedName>
    <definedName name="Recorder" localSheetId="1">#REF!</definedName>
    <definedName name="Recorder">#REF!</definedName>
    <definedName name="Riepilogo_per_comuni" localSheetId="0">#REF!</definedName>
    <definedName name="Riepilogo_per_comuni" localSheetId="1">#REF!</definedName>
    <definedName name="Riepilogo_per_comuni">#REF!</definedName>
    <definedName name="rifsds">[20]Sintesi!$K$2</definedName>
    <definedName name="RIGA1" localSheetId="0">#REF!</definedName>
    <definedName name="RIGA1" localSheetId="1">#REF!</definedName>
    <definedName name="RIGA1">#REF!</definedName>
    <definedName name="rigascr" localSheetId="0">#REF!</definedName>
    <definedName name="rigascr" localSheetId="1">#REF!</definedName>
    <definedName name="rigascr">#REF!</definedName>
    <definedName name="ROLO" localSheetId="0">#REF!</definedName>
    <definedName name="ROLO" localSheetId="1">#REF!</definedName>
    <definedName name="ROLO">#REF!</definedName>
    <definedName name="RUBINETTI_AD_INCASSO" localSheetId="0">'[2]ELENCO PREZZI METI'!#REF!</definedName>
    <definedName name="RUBINETTI_AD_INCASSO" localSheetId="1">'[2]ELENCO PREZZI METI'!#REF!</definedName>
    <definedName name="RUBINETTI_AD_INCASSO">'[3]ELENCO PREZZI METI'!#REF!</definedName>
    <definedName name="s" localSheetId="0">'[2]ELENCO PREZZI METI'!#REF!</definedName>
    <definedName name="s">'[3]ELENCO PREZZI METI'!#REF!</definedName>
    <definedName name="SANITARI_E_RUBINETTERIA" localSheetId="0">'[2]ELENCO PREZZI METI'!#REF!</definedName>
    <definedName name="SANITARI_E_RUBINETTERIA" localSheetId="1">'[2]ELENCO PREZZI METI'!#REF!</definedName>
    <definedName name="SANITARI_E_RUBINETTERIA">'[3]ELENCO PREZZI METI'!#REF!</definedName>
    <definedName name="SARACINESCA_CORPO_PIATTO" localSheetId="0">'[2]ELENCO PREZZI METI'!#REF!</definedName>
    <definedName name="SARACINESCA_CORPO_PIATTO" localSheetId="1">'[2]ELENCO PREZZI METI'!#REF!</definedName>
    <definedName name="SARACINESCA_CORPO_PIATTO">'[3]ELENCO PREZZI METI'!#REF!</definedName>
    <definedName name="SCATOLE_PER_COIBENTAZIONE_VALVOLAME" localSheetId="0">'[2]ELENCO PREZZI METI'!#REF!</definedName>
    <definedName name="SCATOLE_PER_COIBENTAZIONE_VALVOLAME">'[3]ELENCO PREZZI METI'!#REF!</definedName>
    <definedName name="Sched_Pay" localSheetId="0">#REF!</definedName>
    <definedName name="Sched_Pay" localSheetId="1">#REF!</definedName>
    <definedName name="Sched_Pay">#REF!</definedName>
    <definedName name="Scheduled_Extra_Payments" localSheetId="0">#REF!</definedName>
    <definedName name="Scheduled_Extra_Payments" localSheetId="1">#REF!</definedName>
    <definedName name="Scheduled_Extra_Payments">#REF!</definedName>
    <definedName name="Scheduled_Interest_Rate" localSheetId="0">#REF!</definedName>
    <definedName name="Scheduled_Interest_Rate" localSheetId="1">#REF!</definedName>
    <definedName name="Scheduled_Interest_Rate">#REF!</definedName>
    <definedName name="Scheduled_Monthly_Payment" localSheetId="0">#REF!</definedName>
    <definedName name="Scheduled_Monthly_Payment">#REF!</definedName>
    <definedName name="Sconto" localSheetId="0">#REF!</definedName>
    <definedName name="Sconto">#REF!</definedName>
    <definedName name="SEDILE_PER_DOCCIA" localSheetId="0">'[2]ELENCO PREZZI METI'!#REF!</definedName>
    <definedName name="SEDILE_PER_DOCCIA">'[3]ELENCO PREZZI METI'!#REF!</definedName>
    <definedName name="sencount" hidden="1">1</definedName>
    <definedName name="SERVOCOMANDO" localSheetId="0">'[2]ELENCO PREZZI METI'!#REF!</definedName>
    <definedName name="SERVOCOMANDO">'[3]ELENCO PREZZI METI'!#REF!</definedName>
    <definedName name="SISTEMI_SCARICO_ACQUA" localSheetId="0">'[2]ELENCO PREZZI METI'!#REF!</definedName>
    <definedName name="SISTEMI_SCARICO_ACQUA">'[3]ELENCO PREZZI METI'!#REF!</definedName>
    <definedName name="SPORTING">[8]!GHFH*[8]!Periodo</definedName>
    <definedName name="Summary" localSheetId="0">#REF!</definedName>
    <definedName name="Summary" localSheetId="1">#REF!</definedName>
    <definedName name="Summary">#REF!</definedName>
    <definedName name="t">#N/A</definedName>
    <definedName name="TAB" localSheetId="0">#REF!</definedName>
    <definedName name="TAB" localSheetId="1">#REF!</definedName>
    <definedName name="TAB">#REF!</definedName>
    <definedName name="Tabella_iniz_bil" localSheetId="0">#REF!</definedName>
    <definedName name="Tabella_iniz_bil" localSheetId="1">#REF!</definedName>
    <definedName name="Tabella_iniz_bil">#REF!</definedName>
    <definedName name="Tabella_iniz_bil_1">"#REF!"</definedName>
    <definedName name="Tabella_iniz_bil_2">"#REF!"</definedName>
    <definedName name="Tabella_iniz_bil_3">"#REF!"</definedName>
    <definedName name="Tabella_iniz_bil_4">"#REF!"</definedName>
    <definedName name="Tabella_int_prec" localSheetId="0">#REF!</definedName>
    <definedName name="Tabella_int_prec" localSheetId="1">#REF!</definedName>
    <definedName name="Tabella_int_prec">#REF!</definedName>
    <definedName name="Tabella_int_prec_1">"#REF!"</definedName>
    <definedName name="Tabella_int_prec_2">"#REF!"</definedName>
    <definedName name="Tabella_int_prec_3">"#REF!"</definedName>
    <definedName name="Tabella_int_prec_4">"#REF!"</definedName>
    <definedName name="Tasso_int_annuo" localSheetId="0">#REF!</definedName>
    <definedName name="Tasso_int_annuo" localSheetId="1">#REF!</definedName>
    <definedName name="Tasso_int_annuo">#REF!</definedName>
    <definedName name="Tasso_int_annuo_1">"#REF!"</definedName>
    <definedName name="Tasso_int_annuo_2">"#REF!"</definedName>
    <definedName name="Tasso_int_annuo_3">"#REF!"</definedName>
    <definedName name="Tasso_interessi_annuo" localSheetId="0">#REF!</definedName>
    <definedName name="Tasso_interessi_annuo" localSheetId="1">#REF!</definedName>
    <definedName name="Tasso_interessi_annuo">#REF!</definedName>
    <definedName name="Tasso_interessi_annuo_1">"#REF!"</definedName>
    <definedName name="Tasso_interessi_annuo_2">"#REF!"</definedName>
    <definedName name="Tasso_interessi_annuo_3">"#REF!"</definedName>
    <definedName name="Tasso_periodico" localSheetId="1">'simulaz IRR'!Tasso_int_annuo/'simulaz IRR'!Num_rate_annuali</definedName>
    <definedName name="Tasso_periodico">Tasso_int_annuo/Num_rate_annuali</definedName>
    <definedName name="Tasso_periodico_1">"'simolazioni cippato'!tasso_int_annuo"/"'simolazioni cippato'!num_rate_annuali"</definedName>
    <definedName name="Tasso_periodico_2">"simulazioni!tasso_int_annuo"/"simulazioni!num_rate_annuali"</definedName>
    <definedName name="Tasso_periodico_3">#N/A</definedName>
    <definedName name="Tasso_periodico_4">#N/A</definedName>
    <definedName name="Tasso_periodico_6" localSheetId="1">'simulaz IRR'!Tasso_int_annuo/'simulaz IRR'!Num_rate_annuali</definedName>
    <definedName name="Tasso_periodico_6">Tasso_int_annuo/Num_rate_annuali</definedName>
    <definedName name="Tasso_periodico_6_1">"'simolazioni cippato'!tasso_int_annuo"/"'simolazioni cippato'!num_rate_annuali"</definedName>
    <definedName name="Tasso_periodico_6_2">"simulazioni!tasso_int_annuo"/"simulazioni!num_rate_annuali"</definedName>
    <definedName name="Tasso_periodico_6_3">#N/A</definedName>
    <definedName name="Tasso_periodico_6_4">#N/A</definedName>
    <definedName name="TERMOARREDI_IN_ALLUMINIO" localSheetId="0">'[2]ELENCO PREZZI METI'!#REF!</definedName>
    <definedName name="TERMOARREDI_IN_ALLUMINIO" localSheetId="1">'[2]ELENCO PREZZI METI'!#REF!</definedName>
    <definedName name="TERMOARREDI_IN_ALLUMINIO">'[3]ELENCO PREZZI METI'!#REF!</definedName>
    <definedName name="TERMOMETRO_GAMBO_RADIALE" localSheetId="0">'[2]ELENCO PREZZI METI'!#REF!</definedName>
    <definedName name="TERMOMETRO_GAMBO_RADIALE" localSheetId="1">'[2]ELENCO PREZZI METI'!#REF!</definedName>
    <definedName name="TERMOMETRO_GAMBO_RADIALE">'[3]ELENCO PREZZI METI'!#REF!</definedName>
    <definedName name="TESTA_TERMOSTATICA_PER_RADIATORI" localSheetId="0">'[2]ELENCO PREZZI METI'!#REF!</definedName>
    <definedName name="TESTA_TERMOSTATICA_PER_RADIATORI" localSheetId="1">'[2]ELENCO PREZZI METI'!#REF!</definedName>
    <definedName name="TESTA_TERMOSTATICA_PER_RADIATORI">'[3]ELENCO PREZZI METI'!#REF!</definedName>
    <definedName name="TIPOLOGIA">[21]TIPOLOGIA!$A$1:$A$65536</definedName>
    <definedName name="TIPOLOGIA1" localSheetId="0">#REF!</definedName>
    <definedName name="TIPOLOGIA1" localSheetId="1">#REF!</definedName>
    <definedName name="TIPOLOGIA1">#REF!</definedName>
    <definedName name="tod">'[19]Modulo di offerta n.1-D'!$AC$1</definedName>
    <definedName name="Total_Interest" localSheetId="0">#REF!</definedName>
    <definedName name="Total_Interest" localSheetId="1">#REF!</definedName>
    <definedName name="Total_Interest">#REF!</definedName>
    <definedName name="Total_Pay" localSheetId="0">#REF!</definedName>
    <definedName name="Total_Pay" localSheetId="1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RATTAMENTO_ACQUA" localSheetId="0">'[2]ELENCO PREZZI METI'!#REF!</definedName>
    <definedName name="TRATTAMENTO_ACQUA" localSheetId="1">'[2]ELENCO PREZZI METI'!#REF!</definedName>
    <definedName name="TRATTAMENTO_ACQUA">'[3]ELENCO PREZZI METI'!#REF!</definedName>
    <definedName name="TUBAZIONE_IN_POLIPROPILENE" localSheetId="0">'[2]ELENCO PREZZI METI'!#REF!</definedName>
    <definedName name="TUBAZIONE_IN_POLIPROPILENE" localSheetId="1">'[2]ELENCO PREZZI METI'!#REF!</definedName>
    <definedName name="TUBAZIONE_IN_POLIPROPILENE">'[3]ELENCO PREZZI METI'!#REF!</definedName>
    <definedName name="TUBAZIONI_IN_POLIETILENE" localSheetId="0">'[2]ELENCO PREZZI METI'!#REF!</definedName>
    <definedName name="TUBAZIONI_IN_POLIETILENE" localSheetId="1">'[2]ELENCO PREZZI METI'!#REF!</definedName>
    <definedName name="TUBAZIONI_IN_POLIETILENE">'[3]ELENCO PREZZI METI'!#REF!</definedName>
    <definedName name="TUBAZIONI_IN_RAME" localSheetId="0">'[2]ELENCO PREZZI METI'!#REF!</definedName>
    <definedName name="TUBAZIONI_IN_RAME" localSheetId="1">'[2]ELENCO PREZZI METI'!#REF!</definedName>
    <definedName name="TUBAZIONI_IN_RAME">'[3]ELENCO PREZZI METI'!#REF!</definedName>
    <definedName name="TUBI2">[13]Tabelle!$A$30:$H$48</definedName>
    <definedName name="TUBI3">[13]Tabelle!$A$55:$H$72</definedName>
    <definedName name="TUBI4">[13]Tabelle!$A$78:$H$95</definedName>
    <definedName name="TUBO_PEX" localSheetId="0">'[2]ELENCO PREZZI METI'!#REF!</definedName>
    <definedName name="TUBO_PEX" localSheetId="1">'[2]ELENCO PREZZI METI'!#REF!</definedName>
    <definedName name="TUBO_PEX">'[3]ELENCO PREZZI METI'!#REF!</definedName>
    <definedName name="ÜBERBLI" localSheetId="0">#REF!</definedName>
    <definedName name="ÜBERBLI">#REF!</definedName>
    <definedName name="Values_Entered" localSheetId="1">IF(Loan_Amount*Interest_Rate*Loan_Years*Loan_Start&gt;0,1,0)</definedName>
    <definedName name="Values_Entered">IF(Loan_Amount*Interest_Rate*Loan_Years*Loan_Start&gt;0,1,0)</definedName>
    <definedName name="VALVOLA_DI_BILANCIAMENTO" localSheetId="0">'[2]ELENCO PREZZI METI'!#REF!</definedName>
    <definedName name="VALVOLA_DI_BILANCIAMENTO" localSheetId="1">'[2]ELENCO PREZZI METI'!#REF!</definedName>
    <definedName name="VALVOLA_DI_BILANCIAMENTO">'[3]ELENCO PREZZI METI'!#REF!</definedName>
    <definedName name="VALVOLA_DI_CHIUSURA_RAPIDA_PER_GAS" localSheetId="0">'[2]ELENCO PREZZI METI'!#REF!</definedName>
    <definedName name="VALVOLA_DI_CHIUSURA_RAPIDA_PER_GAS" localSheetId="1">'[2]ELENCO PREZZI METI'!#REF!</definedName>
    <definedName name="VALVOLA_DI_CHIUSURA_RAPIDA_PER_GAS">'[3]ELENCO PREZZI METI'!#REF!</definedName>
    <definedName name="VALVOLAME" localSheetId="0">'[2]ELENCO PREZZI METI'!#REF!</definedName>
    <definedName name="VALVOLAME" localSheetId="1">'[2]ELENCO PREZZI METI'!#REF!</definedName>
    <definedName name="VALVOLAME">'[3]ELENCO PREZZI METI'!#REF!</definedName>
    <definedName name="VALVOLE_DI_RITEGNO" localSheetId="0">'[2]ELENCO PREZZI METI'!#REF!</definedName>
    <definedName name="VALVOLE_DI_RITEGNO" localSheetId="1">'[2]ELENCO PREZZI METI'!#REF!</definedName>
    <definedName name="VALVOLE_DI_RITEGNO">'[3]ELENCO PREZZI METI'!#REF!</definedName>
    <definedName name="VARIE" localSheetId="0">'[2]ELENCO PREZZI METI'!#REF!</definedName>
    <definedName name="VARIE" localSheetId="1">'[2]ELENCO PREZZI METI'!#REF!</definedName>
    <definedName name="VARIE">'[3]ELENCO PREZZI METI'!#REF!</definedName>
    <definedName name="VASCA_DA_BAGNO" localSheetId="0">'[2]ELENCO PREZZI METI'!#REF!</definedName>
    <definedName name="VASCA_DA_BAGNO" localSheetId="1">'[2]ELENCO PREZZI METI'!#REF!</definedName>
    <definedName name="VASCA_DA_BAGNO">'[3]ELENCO PREZZI METI'!#REF!</definedName>
    <definedName name="VASO_A_PAVIMENTO" localSheetId="0">'[2]ELENCO PREZZI METI'!#REF!</definedName>
    <definedName name="VASO_A_PAVIMENTO" localSheetId="1">'[2]ELENCO PREZZI METI'!#REF!</definedName>
    <definedName name="VASO_A_PAVIMENTO">'[3]ELENCO PREZZI METI'!#REF!</definedName>
    <definedName name="VASO_A_PAVIMENTO_ALLA_TURCA" localSheetId="0">'[2]ELENCO PREZZI METI'!#REF!</definedName>
    <definedName name="VASO_A_PAVIMENTO_ALLA_TURCA" localSheetId="1">'[2]ELENCO PREZZI METI'!#REF!</definedName>
    <definedName name="VASO_A_PAVIMENTO_ALLA_TURCA">'[3]ELENCO PREZZI METI'!#REF!</definedName>
    <definedName name="VASO_SOSPESO" localSheetId="0">'[2]ELENCO PREZZI METI'!#REF!</definedName>
    <definedName name="VASO_SOSPESO" localSheetId="1">'[2]ELENCO PREZZI METI'!#REF!</definedName>
    <definedName name="VASO_SOSPESO">'[3]ELENCO PREZZI METI'!#REF!</definedName>
    <definedName name="VIC" localSheetId="0">'[2]ELENCO PREZZI METI'!#REF!</definedName>
    <definedName name="VIC" localSheetId="1">'[2]ELENCO PREZZI METI'!#REF!</definedName>
    <definedName name="VIC">'[3]ELENCO PREZZI METI'!#REF!</definedName>
    <definedName name="VIRGILIO" localSheetId="0">#REF!</definedName>
    <definedName name="VIRGILIO" localSheetId="1">#REF!</definedName>
    <definedName name="VIRGILIO">#REF!</definedName>
    <definedName name="VOGHIERA" localSheetId="0">#REF!</definedName>
    <definedName name="VOGHIERA" localSheetId="1">#REF!</definedName>
    <definedName name="VOGHIERA">#REF!</definedName>
    <definedName name="WATER_STOP_DOPPIO" localSheetId="0">'[2]ELENCO PREZZI METI'!#REF!</definedName>
    <definedName name="WATER_STOP_DOPPIO" localSheetId="1">'[2]ELENCO PREZZI METI'!#REF!</definedName>
    <definedName name="WATER_STOP_DOPPIO">'[3]ELENCO PREZZI METI'!#REF!</definedName>
    <definedName name="ww">#N/A</definedName>
    <definedName name="X" localSheetId="0">#REF!</definedName>
    <definedName name="X">#REF!</definedName>
    <definedName name="xls1" localSheetId="0">#REF!</definedName>
    <definedName name="xls1">#REF!</definedName>
    <definedName name="xx">#N/A</definedName>
    <definedName name="ηes" localSheetId="0">#REF!</definedName>
    <definedName name="ηes" localSheetId="1">#REF!</definedName>
    <definedName name="ηes">#REF!</definedName>
    <definedName name="ηtsciv" localSheetId="0">#REF!</definedName>
    <definedName name="ηtsciv" localSheetId="1">#REF!</definedName>
    <definedName name="ηtsciv">#REF!</definedName>
    <definedName name="ηtsind" localSheetId="0">#REF!</definedName>
    <definedName name="ηtsind" localSheetId="1">#REF!</definedName>
    <definedName name="ηtsind">#REF!</definedName>
  </definedNames>
  <calcPr calcId="162913"/>
  <pivotCaches>
    <pivotCache cacheId="3" r:id="rId2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D27" i="2"/>
  <c r="E11" i="2" l="1"/>
  <c r="E12" i="2" l="1"/>
  <c r="G20" i="2" l="1"/>
  <c r="H20" i="2"/>
  <c r="I20" i="2"/>
  <c r="J20" i="2"/>
  <c r="K20" i="2"/>
  <c r="L20" i="2"/>
  <c r="M20" i="2"/>
  <c r="N20" i="2"/>
  <c r="O20" i="2"/>
  <c r="P20" i="2"/>
  <c r="F20" i="2"/>
  <c r="G18" i="2"/>
  <c r="H18" i="2"/>
  <c r="I18" i="2"/>
  <c r="J18" i="2"/>
  <c r="K18" i="2"/>
  <c r="L18" i="2"/>
  <c r="M18" i="2"/>
  <c r="N18" i="2"/>
  <c r="O18" i="2"/>
  <c r="P18" i="2"/>
  <c r="F18" i="2"/>
  <c r="G19" i="2" l="1"/>
  <c r="H19" i="2"/>
  <c r="I19" i="2"/>
  <c r="J19" i="2"/>
  <c r="K19" i="2"/>
  <c r="L19" i="2"/>
  <c r="M19" i="2"/>
  <c r="N19" i="2"/>
  <c r="O19" i="2"/>
  <c r="P19" i="2"/>
  <c r="F19" i="2"/>
  <c r="C12" i="3" l="1"/>
  <c r="E63" i="1"/>
  <c r="G9" i="3" l="1"/>
  <c r="D18" i="2"/>
  <c r="E17" i="1" l="1"/>
  <c r="G17" i="1"/>
  <c r="I17" i="1"/>
  <c r="K17" i="1"/>
  <c r="L17" i="1"/>
  <c r="M17" i="1"/>
  <c r="O17" i="1"/>
  <c r="E16" i="1"/>
  <c r="F16" i="1"/>
  <c r="G16" i="1"/>
  <c r="H16" i="1"/>
  <c r="I16" i="1"/>
  <c r="J16" i="1"/>
  <c r="K16" i="1"/>
  <c r="L16" i="1"/>
  <c r="M16" i="1"/>
  <c r="N16" i="1"/>
  <c r="O16" i="1"/>
  <c r="P16" i="1"/>
  <c r="E9" i="1"/>
  <c r="M63" i="1"/>
  <c r="P17" i="1" l="1"/>
  <c r="H17" i="1"/>
  <c r="N17" i="1"/>
  <c r="J17" i="1"/>
  <c r="B9" i="1" l="1"/>
  <c r="B10" i="1"/>
  <c r="B11" i="1"/>
  <c r="B8" i="1"/>
  <c r="D33" i="1" l="1"/>
  <c r="N54" i="1"/>
  <c r="O54" i="1"/>
  <c r="P54" i="1"/>
  <c r="O62" i="1"/>
  <c r="P63" i="1"/>
  <c r="N62" i="1"/>
  <c r="P62" i="1"/>
  <c r="N63" i="1"/>
  <c r="O63" i="1"/>
  <c r="D16" i="1" l="1"/>
  <c r="D23" i="3" l="1"/>
  <c r="D22" i="3"/>
  <c r="D21" i="3"/>
  <c r="H20" i="3"/>
  <c r="H21" i="3" s="1"/>
  <c r="I21" i="3" s="1"/>
  <c r="D20" i="3"/>
  <c r="I19" i="3"/>
  <c r="D19" i="3"/>
  <c r="D18" i="3"/>
  <c r="M54" i="1"/>
  <c r="L54" i="1"/>
  <c r="K54" i="1"/>
  <c r="J54" i="1"/>
  <c r="I54" i="1"/>
  <c r="H54" i="1"/>
  <c r="G54" i="1"/>
  <c r="I63" i="1"/>
  <c r="K62" i="1"/>
  <c r="I62" i="1"/>
  <c r="L63" i="1"/>
  <c r="L62" i="1"/>
  <c r="H62" i="1"/>
  <c r="G62" i="1"/>
  <c r="J62" i="1"/>
  <c r="J63" i="1"/>
  <c r="K63" i="1"/>
  <c r="F63" i="1"/>
  <c r="G63" i="1"/>
  <c r="M62" i="1"/>
  <c r="H63" i="1"/>
  <c r="D198" i="3" l="1"/>
  <c r="D60" i="3"/>
  <c r="D64" i="3"/>
  <c r="D62" i="3"/>
  <c r="D55" i="3"/>
  <c r="D57" i="3"/>
  <c r="D61" i="3"/>
  <c r="D65" i="3"/>
  <c r="D58" i="3"/>
  <c r="D66" i="3"/>
  <c r="D56" i="3"/>
  <c r="D59" i="3"/>
  <c r="D63" i="3"/>
  <c r="D63" i="1"/>
  <c r="D62" i="1"/>
  <c r="I20" i="3"/>
  <c r="D42" i="3"/>
  <c r="D110" i="3"/>
  <c r="D26" i="3"/>
  <c r="D142" i="3"/>
  <c r="D34" i="3"/>
  <c r="D174" i="3"/>
  <c r="D27" i="3"/>
  <c r="D35" i="3"/>
  <c r="D43" i="3"/>
  <c r="D114" i="3"/>
  <c r="D146" i="3"/>
  <c r="D178" i="3"/>
  <c r="D30" i="3"/>
  <c r="D38" i="3"/>
  <c r="D49" i="3"/>
  <c r="D126" i="3"/>
  <c r="D158" i="3"/>
  <c r="D190" i="3"/>
  <c r="D31" i="3"/>
  <c r="D39" i="3"/>
  <c r="D53" i="3"/>
  <c r="D130" i="3"/>
  <c r="D162" i="3"/>
  <c r="D194" i="3"/>
  <c r="H22" i="3"/>
  <c r="D25" i="3"/>
  <c r="D29" i="3"/>
  <c r="D33" i="3"/>
  <c r="D37" i="3"/>
  <c r="D41" i="3"/>
  <c r="D45" i="3"/>
  <c r="D102" i="3"/>
  <c r="D118" i="3"/>
  <c r="D134" i="3"/>
  <c r="D150" i="3"/>
  <c r="D166" i="3"/>
  <c r="D182" i="3"/>
  <c r="D205" i="3"/>
  <c r="D201" i="3"/>
  <c r="D197" i="3"/>
  <c r="D193" i="3"/>
  <c r="D189" i="3"/>
  <c r="D185" i="3"/>
  <c r="D181" i="3"/>
  <c r="D177" i="3"/>
  <c r="D173" i="3"/>
  <c r="D169" i="3"/>
  <c r="D165" i="3"/>
  <c r="D161" i="3"/>
  <c r="D157" i="3"/>
  <c r="D153" i="3"/>
  <c r="D149" i="3"/>
  <c r="D145" i="3"/>
  <c r="D141" i="3"/>
  <c r="D137" i="3"/>
  <c r="D133" i="3"/>
  <c r="D129" i="3"/>
  <c r="D125" i="3"/>
  <c r="D121" i="3"/>
  <c r="D117" i="3"/>
  <c r="D113" i="3"/>
  <c r="D109" i="3"/>
  <c r="D105" i="3"/>
  <c r="D101" i="3"/>
  <c r="D54" i="3"/>
  <c r="D50" i="3"/>
  <c r="D204" i="3"/>
  <c r="D200" i="3"/>
  <c r="D196" i="3"/>
  <c r="D192" i="3"/>
  <c r="D188" i="3"/>
  <c r="D184" i="3"/>
  <c r="D180" i="3"/>
  <c r="D176" i="3"/>
  <c r="D172" i="3"/>
  <c r="D168" i="3"/>
  <c r="D164" i="3"/>
  <c r="D160" i="3"/>
  <c r="D156" i="3"/>
  <c r="D152" i="3"/>
  <c r="D148" i="3"/>
  <c r="D144" i="3"/>
  <c r="D140" i="3"/>
  <c r="D136" i="3"/>
  <c r="D132" i="3"/>
  <c r="D128" i="3"/>
  <c r="D124" i="3"/>
  <c r="D120" i="3"/>
  <c r="D116" i="3"/>
  <c r="D112" i="3"/>
  <c r="D108" i="3"/>
  <c r="D104" i="3"/>
  <c r="D100" i="3"/>
  <c r="D51" i="3"/>
  <c r="D47" i="3"/>
  <c r="D203" i="3"/>
  <c r="D199" i="3"/>
  <c r="D195" i="3"/>
  <c r="D191" i="3"/>
  <c r="D187" i="3"/>
  <c r="D183" i="3"/>
  <c r="D179" i="3"/>
  <c r="D175" i="3"/>
  <c r="D171" i="3"/>
  <c r="D167" i="3"/>
  <c r="D163" i="3"/>
  <c r="D159" i="3"/>
  <c r="D155" i="3"/>
  <c r="D151" i="3"/>
  <c r="D147" i="3"/>
  <c r="D143" i="3"/>
  <c r="D139" i="3"/>
  <c r="D135" i="3"/>
  <c r="D131" i="3"/>
  <c r="D127" i="3"/>
  <c r="D123" i="3"/>
  <c r="D119" i="3"/>
  <c r="D115" i="3"/>
  <c r="D111" i="3"/>
  <c r="D107" i="3"/>
  <c r="D103" i="3"/>
  <c r="D99" i="3"/>
  <c r="D52" i="3"/>
  <c r="D48" i="3"/>
  <c r="D24" i="3"/>
  <c r="D28" i="3"/>
  <c r="D32" i="3"/>
  <c r="D36" i="3"/>
  <c r="D40" i="3"/>
  <c r="D44" i="3"/>
  <c r="D46" i="3"/>
  <c r="D106" i="3"/>
  <c r="D122" i="3"/>
  <c r="D138" i="3"/>
  <c r="D154" i="3"/>
  <c r="D170" i="3"/>
  <c r="D186" i="3"/>
  <c r="D202" i="3"/>
  <c r="I22" i="3" l="1"/>
  <c r="H23" i="3"/>
  <c r="H24" i="3" l="1"/>
  <c r="I23" i="3"/>
  <c r="H25" i="3" l="1"/>
  <c r="I24" i="3"/>
  <c r="I25" i="3" l="1"/>
  <c r="H26" i="3"/>
  <c r="I26" i="3" l="1"/>
  <c r="H27" i="3"/>
  <c r="H28" i="3" l="1"/>
  <c r="I27" i="3"/>
  <c r="H29" i="3" l="1"/>
  <c r="I28" i="3"/>
  <c r="I29" i="3" l="1"/>
  <c r="H30" i="3"/>
  <c r="I30" i="3" l="1"/>
  <c r="H31" i="3"/>
  <c r="H32" i="3" l="1"/>
  <c r="I31" i="3"/>
  <c r="H33" i="3" l="1"/>
  <c r="I32" i="3"/>
  <c r="I33" i="3" l="1"/>
  <c r="H34" i="3"/>
  <c r="I34" i="3" l="1"/>
  <c r="H35" i="3"/>
  <c r="H36" i="3" l="1"/>
  <c r="I35" i="3"/>
  <c r="H37" i="3" l="1"/>
  <c r="I36" i="3"/>
  <c r="I37" i="3" l="1"/>
  <c r="H38" i="3"/>
  <c r="I38" i="3" l="1"/>
  <c r="H39" i="3"/>
  <c r="H40" i="3" l="1"/>
  <c r="I39" i="3"/>
  <c r="H41" i="3" l="1"/>
  <c r="I40" i="3"/>
  <c r="I41" i="3" l="1"/>
  <c r="H42" i="3"/>
  <c r="I42" i="3" l="1"/>
  <c r="H43" i="3"/>
  <c r="H44" i="3" l="1"/>
  <c r="I43" i="3"/>
  <c r="H45" i="3" l="1"/>
  <c r="I44" i="3"/>
  <c r="I45" i="3" l="1"/>
  <c r="H46" i="3"/>
  <c r="H47" i="3" l="1"/>
  <c r="I46" i="3"/>
  <c r="H48" i="3" l="1"/>
  <c r="I47" i="3"/>
  <c r="I48" i="3" l="1"/>
  <c r="H49" i="3"/>
  <c r="H50" i="3" l="1"/>
  <c r="I49" i="3"/>
  <c r="H51" i="3" l="1"/>
  <c r="I50" i="3"/>
  <c r="I51" i="3" l="1"/>
  <c r="H52" i="3"/>
  <c r="I52" i="3" l="1"/>
  <c r="H53" i="3"/>
  <c r="H54" i="3" l="1"/>
  <c r="H55" i="3" s="1"/>
  <c r="I53" i="3"/>
  <c r="I55" i="3" l="1"/>
  <c r="H56" i="3"/>
  <c r="I54" i="3"/>
  <c r="I56" i="3" l="1"/>
  <c r="H57" i="3"/>
  <c r="H58" i="3" l="1"/>
  <c r="I57" i="3"/>
  <c r="H59" i="3" l="1"/>
  <c r="I58" i="3"/>
  <c r="H60" i="3" l="1"/>
  <c r="I59" i="3"/>
  <c r="H61" i="3" l="1"/>
  <c r="I60" i="3"/>
  <c r="I61" i="3" l="1"/>
  <c r="H62" i="3"/>
  <c r="H63" i="3" l="1"/>
  <c r="I62" i="3"/>
  <c r="H64" i="3" l="1"/>
  <c r="I63" i="3"/>
  <c r="H65" i="3" l="1"/>
  <c r="I64" i="3"/>
  <c r="I65" i="3" l="1"/>
  <c r="H66" i="3"/>
  <c r="I66" i="3" l="1"/>
  <c r="K18" i="1" l="1"/>
  <c r="J18" i="1"/>
  <c r="D20" i="2"/>
  <c r="E18" i="1"/>
  <c r="O18" i="1"/>
  <c r="G18" i="1"/>
  <c r="P18" i="1"/>
  <c r="F18" i="1"/>
  <c r="M18" i="1"/>
  <c r="L18" i="1"/>
  <c r="N18" i="1"/>
  <c r="I18" i="1"/>
  <c r="H18" i="1"/>
  <c r="D18" i="1" l="1"/>
  <c r="D19" i="2" l="1"/>
  <c r="F17" i="1"/>
  <c r="D17" i="1" s="1"/>
  <c r="G11" i="2" l="1"/>
  <c r="G10" i="1" s="1"/>
  <c r="K11" i="2"/>
  <c r="K10" i="1" s="1"/>
  <c r="O11" i="2"/>
  <c r="O10" i="1" s="1"/>
  <c r="M11" i="2"/>
  <c r="M10" i="1" s="1"/>
  <c r="J11" i="2"/>
  <c r="J10" i="1" s="1"/>
  <c r="N11" i="2"/>
  <c r="N10" i="1" s="1"/>
  <c r="H11" i="2"/>
  <c r="H10" i="1" s="1"/>
  <c r="L11" i="2"/>
  <c r="L10" i="1" s="1"/>
  <c r="P11" i="2"/>
  <c r="P10" i="1" s="1"/>
  <c r="I11" i="2"/>
  <c r="I10" i="1" s="1"/>
  <c r="F11" i="2"/>
  <c r="F10" i="1" s="1"/>
  <c r="E10" i="1"/>
  <c r="D10" i="1" l="1"/>
  <c r="D11" i="2"/>
  <c r="K12" i="2" l="1"/>
  <c r="N12" i="2"/>
  <c r="H12" i="2"/>
  <c r="I12" i="2"/>
  <c r="G12" i="2"/>
  <c r="E11" i="1"/>
  <c r="L12" i="2"/>
  <c r="M12" i="2"/>
  <c r="O12" i="2"/>
  <c r="P12" i="2"/>
  <c r="J12" i="2"/>
  <c r="F12" i="2"/>
  <c r="F11" i="1" l="1"/>
  <c r="L11" i="1"/>
  <c r="M11" i="1"/>
  <c r="P11" i="1"/>
  <c r="N11" i="1"/>
  <c r="I11" i="1"/>
  <c r="J11" i="1"/>
  <c r="H11" i="1"/>
  <c r="D12" i="2"/>
  <c r="O11" i="1"/>
  <c r="G11" i="1"/>
  <c r="K11" i="1"/>
  <c r="D11" i="1" l="1"/>
  <c r="H13" i="2" l="1"/>
  <c r="H12" i="1" s="1"/>
  <c r="G13" i="2"/>
  <c r="I13" i="2"/>
  <c r="I12" i="1" s="1"/>
  <c r="J13" i="2"/>
  <c r="J12" i="1" s="1"/>
  <c r="K13" i="2"/>
  <c r="K12" i="1" s="1"/>
  <c r="G12" i="1" l="1"/>
  <c r="D12" i="1" s="1"/>
  <c r="D13" i="2"/>
  <c r="E9" i="2" l="1"/>
  <c r="E17" i="2" l="1"/>
  <c r="E8" i="2"/>
  <c r="E8" i="1"/>
  <c r="E7" i="1" l="1"/>
  <c r="E7" i="2"/>
  <c r="E15" i="1"/>
  <c r="E21" i="2"/>
  <c r="E19" i="1" l="1"/>
  <c r="E6" i="1"/>
  <c r="G9" i="2" l="1"/>
  <c r="H9" i="2" l="1"/>
  <c r="P9" i="2"/>
  <c r="G17" i="2"/>
  <c r="M9" i="2"/>
  <c r="N9" i="2"/>
  <c r="I9" i="2"/>
  <c r="K9" i="2"/>
  <c r="J9" i="2"/>
  <c r="G8" i="1"/>
  <c r="L9" i="2"/>
  <c r="O9" i="2"/>
  <c r="G10" i="2"/>
  <c r="G9" i="1" s="1"/>
  <c r="G7" i="1" l="1"/>
  <c r="G6" i="1" s="1"/>
  <c r="G8" i="2"/>
  <c r="G7" i="2" s="1"/>
  <c r="O17" i="2"/>
  <c r="O8" i="1"/>
  <c r="O10" i="2"/>
  <c r="O9" i="1" s="1"/>
  <c r="K8" i="1"/>
  <c r="K17" i="2"/>
  <c r="K10" i="2"/>
  <c r="K9" i="1" s="1"/>
  <c r="L8" i="1"/>
  <c r="L17" i="2"/>
  <c r="L10" i="2"/>
  <c r="L9" i="1" s="1"/>
  <c r="I17" i="2"/>
  <c r="I8" i="1"/>
  <c r="I10" i="2"/>
  <c r="I9" i="1" s="1"/>
  <c r="G15" i="1"/>
  <c r="G21" i="2"/>
  <c r="G19" i="1" s="1"/>
  <c r="N17" i="2"/>
  <c r="N8" i="1"/>
  <c r="N10" i="2"/>
  <c r="N9" i="1" s="1"/>
  <c r="P8" i="1"/>
  <c r="P17" i="2"/>
  <c r="P10" i="2"/>
  <c r="P9" i="1" s="1"/>
  <c r="J8" i="1"/>
  <c r="J17" i="2"/>
  <c r="J10" i="2"/>
  <c r="J9" i="1" s="1"/>
  <c r="M8" i="1"/>
  <c r="M17" i="2"/>
  <c r="M10" i="2"/>
  <c r="M9" i="1" s="1"/>
  <c r="H17" i="2"/>
  <c r="H8" i="1"/>
  <c r="H10" i="2"/>
  <c r="H9" i="1" s="1"/>
  <c r="G16" i="2" l="1"/>
  <c r="N8" i="2"/>
  <c r="N7" i="2" s="1"/>
  <c r="G14" i="1"/>
  <c r="I8" i="2"/>
  <c r="I7" i="2" s="1"/>
  <c r="H8" i="2"/>
  <c r="H7" i="2" s="1"/>
  <c r="M8" i="2"/>
  <c r="M7" i="2" s="1"/>
  <c r="J8" i="2"/>
  <c r="J7" i="2" s="1"/>
  <c r="P8" i="2"/>
  <c r="P7" i="2" s="1"/>
  <c r="N15" i="1"/>
  <c r="N21" i="2"/>
  <c r="N19" i="1" s="1"/>
  <c r="H7" i="1"/>
  <c r="H6" i="1" s="1"/>
  <c r="M21" i="2"/>
  <c r="M19" i="1" s="1"/>
  <c r="M15" i="1"/>
  <c r="J15" i="1"/>
  <c r="J21" i="2"/>
  <c r="J19" i="1" s="1"/>
  <c r="P21" i="2"/>
  <c r="P19" i="1" s="1"/>
  <c r="P15" i="1"/>
  <c r="P14" i="1" s="1"/>
  <c r="P16" i="2"/>
  <c r="I7" i="1"/>
  <c r="I6" i="1" s="1"/>
  <c r="L8" i="2"/>
  <c r="L7" i="2" s="1"/>
  <c r="K8" i="2"/>
  <c r="K7" i="2" s="1"/>
  <c r="O7" i="1"/>
  <c r="O6" i="1" s="1"/>
  <c r="H21" i="2"/>
  <c r="H19" i="1" s="1"/>
  <c r="H15" i="1"/>
  <c r="M7" i="1"/>
  <c r="M6" i="1" s="1"/>
  <c r="J7" i="1"/>
  <c r="J6" i="1" s="1"/>
  <c r="P7" i="1"/>
  <c r="P6" i="1" s="1"/>
  <c r="N7" i="1"/>
  <c r="N6" i="1" s="1"/>
  <c r="I21" i="2"/>
  <c r="I19" i="1" s="1"/>
  <c r="I15" i="1"/>
  <c r="L21" i="2"/>
  <c r="L19" i="1" s="1"/>
  <c r="L15" i="1"/>
  <c r="L16" i="2"/>
  <c r="K15" i="1"/>
  <c r="K21" i="2"/>
  <c r="K19" i="1" s="1"/>
  <c r="O15" i="1"/>
  <c r="O21" i="2"/>
  <c r="O19" i="1" s="1"/>
  <c r="O16" i="2"/>
  <c r="L7" i="1"/>
  <c r="L6" i="1" s="1"/>
  <c r="K7" i="1"/>
  <c r="K6" i="1" s="1"/>
  <c r="O8" i="2"/>
  <c r="O7" i="2" s="1"/>
  <c r="N14" i="1" l="1"/>
  <c r="O14" i="1"/>
  <c r="O52" i="1" s="1"/>
  <c r="M16" i="2"/>
  <c r="J16" i="2"/>
  <c r="M14" i="1"/>
  <c r="M52" i="1" s="1"/>
  <c r="K16" i="2"/>
  <c r="L14" i="1"/>
  <c r="L22" i="1" s="1"/>
  <c r="L51" i="1" s="1"/>
  <c r="G52" i="1"/>
  <c r="G34" i="1" s="1"/>
  <c r="G32" i="1" s="1"/>
  <c r="G22" i="1"/>
  <c r="G51" i="1" s="1"/>
  <c r="I14" i="1"/>
  <c r="I22" i="1" s="1"/>
  <c r="I51" i="1" s="1"/>
  <c r="N16" i="2"/>
  <c r="M22" i="1"/>
  <c r="M51" i="1" s="1"/>
  <c r="O22" i="1"/>
  <c r="O51" i="1" s="1"/>
  <c r="O34" i="1"/>
  <c r="O32" i="1" s="1"/>
  <c r="O53" i="1"/>
  <c r="N22" i="1"/>
  <c r="N51" i="1" s="1"/>
  <c r="N52" i="1"/>
  <c r="N34" i="1" s="1"/>
  <c r="N32" i="1" s="1"/>
  <c r="H16" i="2"/>
  <c r="J14" i="1"/>
  <c r="J22" i="1" s="1"/>
  <c r="J51" i="1" s="1"/>
  <c r="K14" i="1"/>
  <c r="K22" i="1" s="1"/>
  <c r="K51" i="1" s="1"/>
  <c r="I16" i="2"/>
  <c r="P52" i="1"/>
  <c r="P22" i="1"/>
  <c r="P51" i="1" s="1"/>
  <c r="H14" i="1"/>
  <c r="H22" i="1" s="1"/>
  <c r="H51" i="1" s="1"/>
  <c r="J52" i="1" l="1"/>
  <c r="H52" i="1"/>
  <c r="H34" i="1" s="1"/>
  <c r="H32" i="1" s="1"/>
  <c r="I52" i="1"/>
  <c r="L52" i="1"/>
  <c r="P34" i="1"/>
  <c r="P32" i="1" s="1"/>
  <c r="P53" i="1"/>
  <c r="I34" i="1"/>
  <c r="I32" i="1" s="1"/>
  <c r="N53" i="1"/>
  <c r="M53" i="1"/>
  <c r="M34" i="1"/>
  <c r="M32" i="1" s="1"/>
  <c r="K52" i="1"/>
  <c r="L34" i="1"/>
  <c r="L32" i="1" s="1"/>
  <c r="E31" i="2"/>
  <c r="F24" i="1" s="1"/>
  <c r="J53" i="1" l="1"/>
  <c r="J34" i="1"/>
  <c r="J32" i="1" s="1"/>
  <c r="H53" i="1"/>
  <c r="I53" i="1"/>
  <c r="L28" i="1"/>
  <c r="K28" i="1"/>
  <c r="N28" i="1"/>
  <c r="G28" i="1"/>
  <c r="J28" i="1"/>
  <c r="O28" i="1"/>
  <c r="P28" i="1"/>
  <c r="H28" i="1"/>
  <c r="M28" i="1"/>
  <c r="F28" i="1"/>
  <c r="I28" i="1"/>
  <c r="F54" i="1"/>
  <c r="K34" i="1"/>
  <c r="K32" i="1" s="1"/>
  <c r="K53" i="1"/>
  <c r="L53" i="1"/>
  <c r="D28" i="1" l="1"/>
  <c r="D26" i="2" l="1"/>
  <c r="E22" i="2" l="1"/>
  <c r="H6" i="3"/>
  <c r="D31" i="2"/>
  <c r="E24" i="1" s="1"/>
  <c r="P27" i="1" l="1"/>
  <c r="P26" i="1" s="1"/>
  <c r="P30" i="1" s="1"/>
  <c r="L27" i="1"/>
  <c r="L26" i="1" s="1"/>
  <c r="L30" i="1" s="1"/>
  <c r="F27" i="1"/>
  <c r="F26" i="1" s="1"/>
  <c r="H27" i="1"/>
  <c r="H26" i="1" s="1"/>
  <c r="H30" i="1" s="1"/>
  <c r="O27" i="1"/>
  <c r="O26" i="1" s="1"/>
  <c r="O30" i="1" s="1"/>
  <c r="G27" i="1"/>
  <c r="G26" i="1" s="1"/>
  <c r="G30" i="1" s="1"/>
  <c r="K27" i="1"/>
  <c r="K26" i="1" s="1"/>
  <c r="K30" i="1" s="1"/>
  <c r="I27" i="1"/>
  <c r="I26" i="1" s="1"/>
  <c r="I30" i="1" s="1"/>
  <c r="M27" i="1"/>
  <c r="M26" i="1" s="1"/>
  <c r="M30" i="1" s="1"/>
  <c r="D24" i="1"/>
  <c r="E26" i="2" s="1"/>
  <c r="E54" i="1"/>
  <c r="E27" i="1"/>
  <c r="N27" i="1"/>
  <c r="N26" i="1" s="1"/>
  <c r="N30" i="1" s="1"/>
  <c r="J27" i="1"/>
  <c r="J26" i="1" s="1"/>
  <c r="J30" i="1" s="1"/>
  <c r="F6" i="3"/>
  <c r="C5" i="3" s="1"/>
  <c r="E20" i="1"/>
  <c r="D22" i="2"/>
  <c r="E16" i="2"/>
  <c r="F9" i="2"/>
  <c r="C7" i="3" l="1"/>
  <c r="C18" i="3"/>
  <c r="G6" i="3"/>
  <c r="H11" i="3" s="1"/>
  <c r="D72" i="1" s="1"/>
  <c r="K40" i="1"/>
  <c r="K36" i="1"/>
  <c r="K39" i="1"/>
  <c r="E26" i="1"/>
  <c r="D26" i="1" s="1"/>
  <c r="D27" i="1"/>
  <c r="H39" i="1"/>
  <c r="H36" i="1"/>
  <c r="H40" i="1"/>
  <c r="J36" i="1"/>
  <c r="J39" i="1"/>
  <c r="J40" i="1"/>
  <c r="G36" i="1"/>
  <c r="G40" i="1"/>
  <c r="G39" i="1"/>
  <c r="L39" i="1"/>
  <c r="L36" i="1"/>
  <c r="L40" i="1"/>
  <c r="F17" i="2"/>
  <c r="F8" i="1"/>
  <c r="D9" i="2"/>
  <c r="F10" i="2"/>
  <c r="I36" i="1"/>
  <c r="I39" i="1"/>
  <c r="I40" i="1"/>
  <c r="E68" i="1"/>
  <c r="D54" i="1"/>
  <c r="D20" i="1"/>
  <c r="E14" i="1"/>
  <c r="N39" i="1"/>
  <c r="N38" i="1" s="1"/>
  <c r="N56" i="1" s="1"/>
  <c r="N50" i="1" s="1"/>
  <c r="N36" i="1"/>
  <c r="N40" i="1"/>
  <c r="M36" i="1"/>
  <c r="M40" i="1"/>
  <c r="M39" i="1"/>
  <c r="O36" i="1"/>
  <c r="O40" i="1"/>
  <c r="O39" i="1"/>
  <c r="P40" i="1"/>
  <c r="P36" i="1"/>
  <c r="P39" i="1"/>
  <c r="P38" i="1" s="1"/>
  <c r="P56" i="1" s="1"/>
  <c r="P50" i="1" s="1"/>
  <c r="O38" i="1" l="1"/>
  <c r="O56" i="1" s="1"/>
  <c r="O50" i="1" s="1"/>
  <c r="O64" i="1" s="1"/>
  <c r="E22" i="1"/>
  <c r="E52" i="1"/>
  <c r="F8" i="2"/>
  <c r="F9" i="1"/>
  <c r="D9" i="1" s="1"/>
  <c r="D10" i="2"/>
  <c r="P42" i="1"/>
  <c r="I38" i="1"/>
  <c r="I56" i="1" s="1"/>
  <c r="I50" i="1" s="1"/>
  <c r="F7" i="1"/>
  <c r="D8" i="1"/>
  <c r="L38" i="1"/>
  <c r="L56" i="1" s="1"/>
  <c r="L50" i="1" s="1"/>
  <c r="K38" i="1"/>
  <c r="K56" i="1" s="1"/>
  <c r="K50" i="1" s="1"/>
  <c r="G19" i="3"/>
  <c r="E19" i="3"/>
  <c r="C19" i="3"/>
  <c r="N64" i="1"/>
  <c r="N58" i="1"/>
  <c r="P64" i="1"/>
  <c r="P58" i="1"/>
  <c r="O42" i="1"/>
  <c r="M38" i="1"/>
  <c r="M56" i="1" s="1"/>
  <c r="M50" i="1" s="1"/>
  <c r="N42" i="1"/>
  <c r="F21" i="2"/>
  <c r="F15" i="1"/>
  <c r="D17" i="2"/>
  <c r="G38" i="1"/>
  <c r="G56" i="1" s="1"/>
  <c r="J38" i="1"/>
  <c r="J56" i="1" s="1"/>
  <c r="J50" i="1" s="1"/>
  <c r="H38" i="1"/>
  <c r="H56" i="1" s="1"/>
  <c r="H50" i="1" s="1"/>
  <c r="O58" i="1" l="1"/>
  <c r="K42" i="1"/>
  <c r="J42" i="1"/>
  <c r="D15" i="1"/>
  <c r="G20" i="3"/>
  <c r="C20" i="3"/>
  <c r="E20" i="3"/>
  <c r="F7" i="2"/>
  <c r="D8" i="2"/>
  <c r="F16" i="2"/>
  <c r="F19" i="1"/>
  <c r="D19" i="1" s="1"/>
  <c r="D21" i="2"/>
  <c r="D16" i="2" s="1"/>
  <c r="L58" i="1"/>
  <c r="L64" i="1"/>
  <c r="L42" i="1"/>
  <c r="M64" i="1"/>
  <c r="M58" i="1"/>
  <c r="H42" i="1"/>
  <c r="E34" i="1"/>
  <c r="E53" i="1"/>
  <c r="H64" i="1"/>
  <c r="H58" i="1"/>
  <c r="I58" i="1"/>
  <c r="I64" i="1"/>
  <c r="J64" i="1"/>
  <c r="J58" i="1"/>
  <c r="I42" i="1"/>
  <c r="G42" i="1"/>
  <c r="M42" i="1"/>
  <c r="K64" i="1"/>
  <c r="K58" i="1"/>
  <c r="F6" i="1"/>
  <c r="D7" i="1"/>
  <c r="E30" i="1"/>
  <c r="E51" i="1"/>
  <c r="E21" i="3" l="1"/>
  <c r="C21" i="3"/>
  <c r="G21" i="3"/>
  <c r="D6" i="1"/>
  <c r="E39" i="1"/>
  <c r="E40" i="1"/>
  <c r="E32" i="1"/>
  <c r="E36" i="1" s="1"/>
  <c r="F14" i="1"/>
  <c r="D14" i="1" s="1"/>
  <c r="F22" i="1" l="1"/>
  <c r="G22" i="3"/>
  <c r="C22" i="3"/>
  <c r="E22" i="3"/>
  <c r="F52" i="1"/>
  <c r="E38" i="1"/>
  <c r="E56" i="1" l="1"/>
  <c r="F34" i="1"/>
  <c r="F53" i="1"/>
  <c r="G53" i="1"/>
  <c r="G50" i="1" s="1"/>
  <c r="D52" i="1"/>
  <c r="G23" i="3"/>
  <c r="C23" i="3"/>
  <c r="E23" i="3"/>
  <c r="E42" i="1"/>
  <c r="F30" i="1"/>
  <c r="F51" i="1"/>
  <c r="D22" i="1"/>
  <c r="D79" i="1" s="1"/>
  <c r="D53" i="1" l="1"/>
  <c r="D51" i="1"/>
  <c r="E24" i="3"/>
  <c r="G24" i="3"/>
  <c r="C24" i="3"/>
  <c r="F39" i="1"/>
  <c r="F40" i="1"/>
  <c r="D40" i="1" s="1"/>
  <c r="F36" i="1"/>
  <c r="D30" i="1"/>
  <c r="D80" i="1" s="1"/>
  <c r="F32" i="1"/>
  <c r="D32" i="1" s="1"/>
  <c r="D34" i="1"/>
  <c r="G64" i="1"/>
  <c r="D85" i="1" s="1"/>
  <c r="G58" i="1"/>
  <c r="E50" i="1"/>
  <c r="E58" i="1" l="1"/>
  <c r="F38" i="1"/>
  <c r="F42" i="1" s="1"/>
  <c r="D42" i="1" s="1"/>
  <c r="D39" i="1"/>
  <c r="D36" i="1"/>
  <c r="C25" i="3"/>
  <c r="G25" i="3"/>
  <c r="E25" i="3"/>
  <c r="C26" i="3" l="1"/>
  <c r="E26" i="3"/>
  <c r="G26" i="3"/>
  <c r="F56" i="1"/>
  <c r="D38" i="1"/>
  <c r="E60" i="1"/>
  <c r="E67" i="1" s="1"/>
  <c r="F50" i="1" l="1"/>
  <c r="D56" i="1"/>
  <c r="E27" i="3"/>
  <c r="G27" i="3"/>
  <c r="F27" i="3" s="1"/>
  <c r="C27" i="3" l="1"/>
  <c r="F58" i="1"/>
  <c r="F68" i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D50" i="1"/>
  <c r="D83" i="1"/>
  <c r="F60" i="1" l="1"/>
  <c r="F67" i="1" s="1"/>
  <c r="G60" i="1"/>
  <c r="G67" i="1" s="1"/>
  <c r="K60" i="1"/>
  <c r="K67" i="1" s="1"/>
  <c r="I60" i="1"/>
  <c r="I67" i="1" s="1"/>
  <c r="D58" i="1"/>
  <c r="D82" i="1" s="1"/>
  <c r="J60" i="1"/>
  <c r="J67" i="1" s="1"/>
  <c r="P60" i="1"/>
  <c r="O60" i="1"/>
  <c r="L60" i="1"/>
  <c r="L67" i="1" s="1"/>
  <c r="H60" i="1"/>
  <c r="H67" i="1" s="1"/>
  <c r="N60" i="1"/>
  <c r="N67" i="1" s="1"/>
  <c r="M60" i="1"/>
  <c r="M67" i="1" s="1"/>
  <c r="G28" i="3"/>
  <c r="F28" i="3" s="1"/>
  <c r="C28" i="3" s="1"/>
  <c r="E28" i="3"/>
  <c r="O67" i="1" l="1"/>
  <c r="G29" i="3"/>
  <c r="E29" i="3"/>
  <c r="P67" i="1"/>
  <c r="D84" i="1" s="1"/>
  <c r="F29" i="3" l="1"/>
  <c r="C29" i="3" l="1"/>
  <c r="E30" i="3" l="1"/>
  <c r="G30" i="3"/>
  <c r="F30" i="3" s="1"/>
  <c r="C30" i="3" s="1"/>
  <c r="G31" i="3" l="1"/>
  <c r="E31" i="3"/>
  <c r="F31" i="3" l="1"/>
  <c r="C31" i="3" s="1"/>
  <c r="G32" i="3" l="1"/>
  <c r="F32" i="3" s="1"/>
  <c r="C32" i="3" s="1"/>
  <c r="E32" i="3"/>
  <c r="G33" i="3" l="1"/>
  <c r="E33" i="3"/>
  <c r="F33" i="3" l="1"/>
  <c r="C33" i="3" s="1"/>
  <c r="G34" i="3" l="1"/>
  <c r="E34" i="3"/>
  <c r="F34" i="3" l="1"/>
  <c r="C34" i="3" s="1"/>
  <c r="G35" i="3" l="1"/>
  <c r="E35" i="3"/>
  <c r="F35" i="3" l="1"/>
  <c r="C35" i="3" s="1"/>
  <c r="E36" i="3" l="1"/>
  <c r="G36" i="3"/>
  <c r="F36" i="3" s="1"/>
  <c r="C36" i="3" s="1"/>
  <c r="E37" i="3" l="1"/>
  <c r="G37" i="3"/>
  <c r="F37" i="3" s="1"/>
  <c r="C37" i="3" s="1"/>
  <c r="G38" i="3" l="1"/>
  <c r="F38" i="3" s="1"/>
  <c r="C38" i="3" s="1"/>
  <c r="E38" i="3"/>
  <c r="G39" i="3" l="1"/>
  <c r="E39" i="3"/>
  <c r="F39" i="3" l="1"/>
  <c r="C39" i="3" s="1"/>
  <c r="E40" i="3" l="1"/>
  <c r="G40" i="3"/>
  <c r="F40" i="3" s="1"/>
  <c r="C40" i="3" s="1"/>
  <c r="G41" i="3" l="1"/>
  <c r="E41" i="3"/>
  <c r="F41" i="3" s="1"/>
  <c r="C41" i="3" s="1"/>
  <c r="G42" i="3" l="1"/>
  <c r="F42" i="3" s="1"/>
  <c r="C42" i="3" s="1"/>
  <c r="E42" i="3"/>
  <c r="G43" i="3" l="1"/>
  <c r="E43" i="3"/>
  <c r="F43" i="3" l="1"/>
  <c r="C43" i="3" s="1"/>
  <c r="E44" i="3" l="1"/>
  <c r="G44" i="3"/>
  <c r="F44" i="3" s="1"/>
  <c r="C44" i="3" s="1"/>
  <c r="G45" i="3" l="1"/>
  <c r="E45" i="3"/>
  <c r="F45" i="3" l="1"/>
  <c r="C45" i="3" s="1"/>
  <c r="E46" i="3" l="1"/>
  <c r="G46" i="3"/>
  <c r="F46" i="3" s="1"/>
  <c r="C46" i="3" s="1"/>
  <c r="G47" i="3" l="1"/>
  <c r="E47" i="3"/>
  <c r="F47" i="3" l="1"/>
  <c r="C47" i="3" s="1"/>
  <c r="G48" i="3" l="1"/>
  <c r="E48" i="3"/>
  <c r="F48" i="3" l="1"/>
  <c r="C48" i="3" s="1"/>
  <c r="E49" i="3" l="1"/>
  <c r="G49" i="3"/>
  <c r="F49" i="3" s="1"/>
  <c r="C49" i="3" s="1"/>
  <c r="E50" i="3" l="1"/>
  <c r="G50" i="3"/>
  <c r="F50" i="3" s="1"/>
  <c r="C50" i="3" s="1"/>
  <c r="E51" i="3" l="1"/>
  <c r="G51" i="3"/>
  <c r="F51" i="3" l="1"/>
  <c r="C51" i="3" s="1"/>
  <c r="G52" i="3" l="1"/>
  <c r="E52" i="3"/>
  <c r="F52" i="3" l="1"/>
  <c r="C52" i="3" s="1"/>
  <c r="E53" i="3" l="1"/>
  <c r="G53" i="3"/>
  <c r="F53" i="3" s="1"/>
  <c r="C53" i="3" s="1"/>
  <c r="E54" i="3" l="1"/>
  <c r="G54" i="3"/>
  <c r="F54" i="3" s="1"/>
  <c r="C54" i="3" s="1"/>
  <c r="G55" i="3" l="1"/>
  <c r="E55" i="3"/>
  <c r="F55" i="3" l="1"/>
  <c r="C55" i="3" s="1"/>
  <c r="G56" i="3" l="1"/>
  <c r="E56" i="3"/>
  <c r="F56" i="3" l="1"/>
  <c r="C56" i="3" s="1"/>
  <c r="E57" i="3" l="1"/>
  <c r="G57" i="3"/>
  <c r="F57" i="3" s="1"/>
  <c r="C57" i="3" s="1"/>
  <c r="E58" i="3" l="1"/>
  <c r="G58" i="3"/>
  <c r="F58" i="3" s="1"/>
  <c r="C58" i="3" s="1"/>
  <c r="E59" i="3" l="1"/>
  <c r="G59" i="3"/>
  <c r="F59" i="3" s="1"/>
  <c r="C59" i="3" s="1"/>
  <c r="E60" i="3" l="1"/>
  <c r="G60" i="3"/>
  <c r="F60" i="3" s="1"/>
  <c r="C60" i="3" s="1"/>
  <c r="E61" i="3" l="1"/>
  <c r="G61" i="3"/>
  <c r="F61" i="3" s="1"/>
  <c r="C61" i="3" s="1"/>
  <c r="G62" i="3" l="1"/>
  <c r="E62" i="3"/>
  <c r="F62" i="3" l="1"/>
  <c r="C62" i="3" s="1"/>
  <c r="E63" i="3" l="1"/>
  <c r="G63" i="3"/>
  <c r="F63" i="3" s="1"/>
  <c r="C63" i="3" s="1"/>
  <c r="E64" i="3" l="1"/>
  <c r="G64" i="3"/>
  <c r="F64" i="3" s="1"/>
  <c r="C64" i="3" s="1"/>
  <c r="G65" i="3" l="1"/>
  <c r="E65" i="3"/>
  <c r="F65" i="3" l="1"/>
  <c r="C65" i="3" s="1"/>
  <c r="G66" i="3" l="1"/>
  <c r="E66" i="3"/>
  <c r="E15" i="3" s="1"/>
  <c r="F66" i="3" l="1"/>
  <c r="F15" i="3" l="1"/>
  <c r="C66" i="3"/>
  <c r="D15" i="3" l="1"/>
  <c r="G15" i="3"/>
</calcChain>
</file>

<file path=xl/sharedStrings.xml><?xml version="1.0" encoding="utf-8"?>
<sst xmlns="http://schemas.openxmlformats.org/spreadsheetml/2006/main" count="116" uniqueCount="105">
  <si>
    <t>CONTO ECONOMICO</t>
  </si>
  <si>
    <t>Totale</t>
  </si>
  <si>
    <t>Ricavi</t>
  </si>
  <si>
    <t>Costi</t>
  </si>
  <si>
    <t>Governo del Servizio</t>
  </si>
  <si>
    <t>Manutenzione straordinaria</t>
  </si>
  <si>
    <t>EBITDA</t>
  </si>
  <si>
    <t>Capex</t>
  </si>
  <si>
    <t>Ammortamenti</t>
  </si>
  <si>
    <t>Ammortamenti A</t>
  </si>
  <si>
    <t>Ammortamenti B</t>
  </si>
  <si>
    <t>EBIT</t>
  </si>
  <si>
    <t>Risultato Finanziario</t>
  </si>
  <si>
    <t>Proventi finanziari</t>
  </si>
  <si>
    <t>Oneri finanziari</t>
  </si>
  <si>
    <t>EBT</t>
  </si>
  <si>
    <t>Imposte</t>
  </si>
  <si>
    <t>IRES</t>
  </si>
  <si>
    <t>IRAP</t>
  </si>
  <si>
    <t>Utile netto</t>
  </si>
  <si>
    <t>RENDICONTO FINANZIARIO</t>
  </si>
  <si>
    <t>Cash flow  operativo</t>
  </si>
  <si>
    <t>CCN</t>
  </si>
  <si>
    <t>Variazione CCN</t>
  </si>
  <si>
    <t>Cash flow investimenti</t>
  </si>
  <si>
    <t>Contributo in conto capitale</t>
  </si>
  <si>
    <t>Cash flow attualizzato</t>
  </si>
  <si>
    <t>Cash flow attualizzato cumulativo</t>
  </si>
  <si>
    <t>Quota rimborso annuo</t>
  </si>
  <si>
    <t>DSCR</t>
  </si>
  <si>
    <t>Celle nascoste:</t>
  </si>
  <si>
    <t>Ausiliare calcolo Payback period</t>
  </si>
  <si>
    <t>Esposizione di banca</t>
  </si>
  <si>
    <t>DATI INPUT</t>
  </si>
  <si>
    <t>WACC</t>
  </si>
  <si>
    <t>Tasso d'interesse</t>
  </si>
  <si>
    <t>INDICATORI DI REDDITIVITA'</t>
  </si>
  <si>
    <t>MOL %</t>
  </si>
  <si>
    <t>EBIT %</t>
  </si>
  <si>
    <t>VAN</t>
  </si>
  <si>
    <t>TIR (post-imposte) %</t>
  </si>
  <si>
    <t>Payback period</t>
  </si>
  <si>
    <t>TOTALE RICAVI</t>
  </si>
  <si>
    <t>RICAVI SERVIZIO ENERGIA</t>
  </si>
  <si>
    <t>ULTERIORI RICAVI</t>
  </si>
  <si>
    <t>TOTALE COSTI</t>
  </si>
  <si>
    <t>GOVERNO DEL SERVIZIO</t>
  </si>
  <si>
    <t>MANUTENZIONE ORDINARIA</t>
  </si>
  <si>
    <t>MANUTENZIONE STRAORDINARIA</t>
  </si>
  <si>
    <t>COSTI DI DIVISIONE</t>
  </si>
  <si>
    <t>CONTO TERMICO</t>
  </si>
  <si>
    <t>Mensile</t>
  </si>
  <si>
    <t>Debito</t>
  </si>
  <si>
    <t>Equity</t>
  </si>
  <si>
    <t>Capitale Iniziale</t>
  </si>
  <si>
    <t>Anticipo</t>
  </si>
  <si>
    <t>Capitale Iniziale dopo Anticipo</t>
  </si>
  <si>
    <t>TOTALE</t>
  </si>
  <si>
    <t>Tasso d'interesse Annuale</t>
  </si>
  <si>
    <t>Rata</t>
  </si>
  <si>
    <t>Trimestrale</t>
  </si>
  <si>
    <t>Durata Finanziamento in anni</t>
  </si>
  <si>
    <t>N. Rate</t>
  </si>
  <si>
    <t>Quota Interessi</t>
  </si>
  <si>
    <t>Quota Capitale</t>
  </si>
  <si>
    <t>Totali</t>
  </si>
  <si>
    <t>N. Rata</t>
  </si>
  <si>
    <t>Capitale Residuo</t>
  </si>
  <si>
    <t>Tasso %</t>
  </si>
  <si>
    <t>Importo Rata</t>
  </si>
  <si>
    <t>Data</t>
  </si>
  <si>
    <t>anno</t>
  </si>
  <si>
    <t>Valori</t>
  </si>
  <si>
    <t>Etichette di riga</t>
  </si>
  <si>
    <t>Somma di Quota Capitale</t>
  </si>
  <si>
    <t>Somma di Quota Interessi</t>
  </si>
  <si>
    <t>(vuoto)</t>
  </si>
  <si>
    <t>Totale complessivo</t>
  </si>
  <si>
    <t>Canone Annuo TOTALE</t>
  </si>
  <si>
    <t>Incentivi Conto Termico</t>
  </si>
  <si>
    <t>FORNITURA VETTORE ENERGETICO</t>
  </si>
  <si>
    <t>TOTALI COSTI</t>
  </si>
  <si>
    <t>INVESTIMENTI - vendita</t>
  </si>
  <si>
    <t>Interessi</t>
  </si>
  <si>
    <t>Spese generali</t>
  </si>
  <si>
    <t>Spese redazione proposta</t>
  </si>
  <si>
    <t>Manutenzione ordinaria</t>
  </si>
  <si>
    <t>Spese predisposizione proposta</t>
  </si>
  <si>
    <t>Fornitura del vettore energetico</t>
  </si>
  <si>
    <t>Componente energia</t>
  </si>
  <si>
    <t>Componente manutenzione</t>
  </si>
  <si>
    <t>Componente investimento</t>
  </si>
  <si>
    <t>CANONE ANNUO SERVIZIO ENERGIA</t>
  </si>
  <si>
    <t>Premio energetico</t>
  </si>
  <si>
    <t>INCENTIVI</t>
  </si>
  <si>
    <t>Importo</t>
  </si>
  <si>
    <t>Tasso</t>
  </si>
  <si>
    <t>Aliquota</t>
  </si>
  <si>
    <t>Peso</t>
  </si>
  <si>
    <t>Interessi in % sul cap. Iniziale</t>
  </si>
  <si>
    <t>N° pagamenti all'anno</t>
  </si>
  <si>
    <t>percentuale contributo pubblico</t>
  </si>
  <si>
    <t>Suddivisione investimenti</t>
  </si>
  <si>
    <t>1° anno</t>
  </si>
  <si>
    <t>2°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</si>
</sst>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€&quot;\ #,##0.00;[Red]\-&quot;€&quot;\ #,##0.0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_ ;\-0\ "/>
    <numFmt numFmtId="167" formatCode="#,##0_ ;\-#,##0\ "/>
    <numFmt numFmtId="168" formatCode="#,##0.00\ &quot;€&quot;;[Red]\-#,##0.00\ &quot;€&quot;"/>
    <numFmt numFmtId="169" formatCode="&quot;€&quot;\ #,##0.00"/>
    <numFmt numFmtId="170" formatCode="#,##0.00_ ;\-#,##0.00\ "/>
    <numFmt numFmtId="171" formatCode="0.0"/>
    <numFmt numFmtId="172" formatCode="#,##0.0_ ;\-#,##0.0\ "/>
    <numFmt numFmtId="173" formatCode="_-* #,##0.0000_-;\-* #,##0.0000_-;_-* &quot;-&quot;??_-;_-@_-"/>
  </numFmts>
  <fonts count="4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Helv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11"/>
      <color theme="1"/>
      <name val="Calibri Light"/>
      <family val="2"/>
      <scheme val="major"/>
    </font>
    <font>
      <sz val="10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6">
    <xf numFmtId="0" fontId="0" fillId="0" borderId="0" xfId="0"/>
    <xf numFmtId="43" fontId="2" fillId="2" borderId="4" xfId="2" applyFont="1" applyFill="1" applyBorder="1" applyAlignment="1">
      <alignment horizontal="left" vertical="center"/>
    </xf>
    <xf numFmtId="0" fontId="7" fillId="0" borderId="0" xfId="4" applyNumberFormat="1" applyFont="1" applyAlignment="1">
      <alignment vertical="center"/>
    </xf>
    <xf numFmtId="0" fontId="7" fillId="2" borderId="0" xfId="4" applyNumberFormat="1" applyFont="1" applyFill="1" applyAlignment="1">
      <alignment vertical="center"/>
    </xf>
    <xf numFmtId="0" fontId="8" fillId="0" borderId="0" xfId="4" applyNumberFormat="1" applyFont="1" applyAlignment="1">
      <alignment vertical="center"/>
    </xf>
    <xf numFmtId="0" fontId="9" fillId="0" borderId="0" xfId="4" applyNumberFormat="1" applyFont="1" applyAlignment="1">
      <alignment vertical="center"/>
    </xf>
    <xf numFmtId="9" fontId="8" fillId="0" borderId="0" xfId="4" applyNumberFormat="1" applyFont="1" applyAlignment="1">
      <alignment vertical="center"/>
    </xf>
    <xf numFmtId="164" fontId="8" fillId="0" borderId="0" xfId="4" applyNumberFormat="1" applyFont="1" applyAlignment="1">
      <alignment vertical="center"/>
    </xf>
    <xf numFmtId="166" fontId="9" fillId="0" borderId="0" xfId="4" applyNumberFormat="1" applyFont="1" applyAlignment="1">
      <alignment vertical="center"/>
    </xf>
    <xf numFmtId="0" fontId="7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1" fontId="12" fillId="0" borderId="6" xfId="4" applyNumberFormat="1" applyFont="1" applyFill="1" applyBorder="1" applyAlignment="1">
      <alignment horizontal="center" vertical="center"/>
    </xf>
    <xf numFmtId="1" fontId="12" fillId="0" borderId="0" xfId="4" applyNumberFormat="1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164" fontId="17" fillId="0" borderId="21" xfId="8" applyNumberFormat="1" applyFont="1" applyFill="1" applyBorder="1" applyAlignment="1">
      <alignment vertical="center"/>
    </xf>
    <xf numFmtId="0" fontId="7" fillId="3" borderId="0" xfId="4" applyFont="1" applyFill="1" applyAlignment="1">
      <alignment vertical="center"/>
    </xf>
    <xf numFmtId="0" fontId="14" fillId="2" borderId="0" xfId="4" applyFont="1" applyFill="1" applyBorder="1" applyAlignment="1">
      <alignment horizontal="center" vertical="center" wrapText="1"/>
    </xf>
    <xf numFmtId="0" fontId="13" fillId="0" borderId="0" xfId="6" applyFont="1" applyFill="1" applyBorder="1" applyAlignment="1">
      <alignment horizontal="left" vertical="center" wrapText="1"/>
    </xf>
    <xf numFmtId="164" fontId="16" fillId="2" borderId="0" xfId="7" applyNumberFormat="1" applyFont="1" applyFill="1" applyBorder="1" applyAlignment="1">
      <alignment horizontal="center" vertical="center"/>
    </xf>
    <xf numFmtId="167" fontId="16" fillId="2" borderId="0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vertical="center"/>
    </xf>
    <xf numFmtId="164" fontId="16" fillId="0" borderId="0" xfId="7" applyNumberFormat="1" applyFont="1" applyFill="1" applyBorder="1" applyAlignment="1">
      <alignment horizontal="center" vertical="center"/>
    </xf>
    <xf numFmtId="0" fontId="8" fillId="0" borderId="0" xfId="6" applyFont="1" applyFill="1" applyBorder="1"/>
    <xf numFmtId="164" fontId="9" fillId="2" borderId="0" xfId="5" applyNumberFormat="1" applyFont="1" applyFill="1" applyBorder="1" applyAlignment="1">
      <alignment vertical="center"/>
    </xf>
    <xf numFmtId="0" fontId="8" fillId="2" borderId="0" xfId="4" applyNumberFormat="1" applyFont="1" applyFill="1" applyBorder="1" applyAlignment="1">
      <alignment vertical="center"/>
    </xf>
    <xf numFmtId="164" fontId="9" fillId="2" borderId="0" xfId="7" applyNumberFormat="1" applyFont="1" applyFill="1" applyBorder="1" applyAlignment="1">
      <alignment vertical="center"/>
    </xf>
    <xf numFmtId="43" fontId="9" fillId="2" borderId="0" xfId="4" applyNumberFormat="1" applyFont="1" applyFill="1" applyBorder="1" applyAlignment="1">
      <alignment vertical="center"/>
    </xf>
    <xf numFmtId="0" fontId="9" fillId="2" borderId="0" xfId="4" applyNumberFormat="1" applyFont="1" applyFill="1" applyBorder="1" applyAlignment="1">
      <alignment vertical="center"/>
    </xf>
    <xf numFmtId="0" fontId="7" fillId="2" borderId="0" xfId="4" applyNumberFormat="1" applyFont="1" applyFill="1" applyBorder="1" applyAlignment="1">
      <alignment vertical="center"/>
    </xf>
    <xf numFmtId="43" fontId="18" fillId="2" borderId="0" xfId="2" applyFont="1" applyFill="1" applyBorder="1" applyAlignment="1">
      <alignment vertical="center"/>
    </xf>
    <xf numFmtId="43" fontId="12" fillId="2" borderId="0" xfId="7" applyFont="1" applyFill="1" applyBorder="1" applyAlignment="1">
      <alignment vertical="center"/>
    </xf>
    <xf numFmtId="9" fontId="11" fillId="2" borderId="0" xfId="3" applyFont="1" applyFill="1" applyBorder="1" applyAlignment="1">
      <alignment vertical="center"/>
    </xf>
    <xf numFmtId="43" fontId="2" fillId="2" borderId="0" xfId="4" applyNumberFormat="1" applyFont="1" applyFill="1" applyBorder="1" applyAlignment="1">
      <alignment vertical="center"/>
    </xf>
    <xf numFmtId="0" fontId="3" fillId="2" borderId="0" xfId="4" applyNumberFormat="1" applyFont="1" applyFill="1" applyBorder="1" applyAlignment="1">
      <alignment vertical="center"/>
    </xf>
    <xf numFmtId="164" fontId="3" fillId="2" borderId="0" xfId="4" applyNumberFormat="1" applyFont="1" applyFill="1" applyBorder="1" applyAlignment="1">
      <alignment vertical="center"/>
    </xf>
    <xf numFmtId="0" fontId="8" fillId="0" borderId="0" xfId="4" applyNumberFormat="1" applyFont="1" applyBorder="1" applyAlignment="1">
      <alignment vertical="center"/>
    </xf>
    <xf numFmtId="0" fontId="13" fillId="0" borderId="0" xfId="6" applyFont="1" applyFill="1" applyBorder="1" applyAlignment="1">
      <alignment vertical="center" wrapText="1"/>
    </xf>
    <xf numFmtId="0" fontId="13" fillId="0" borderId="4" xfId="6" applyFont="1" applyFill="1" applyBorder="1" applyAlignment="1">
      <alignment horizontal="left" vertical="center" wrapText="1"/>
    </xf>
    <xf numFmtId="169" fontId="13" fillId="0" borderId="26" xfId="7" applyNumberFormat="1" applyFont="1" applyFill="1" applyBorder="1" applyAlignment="1">
      <alignment horizontal="center" vertical="center"/>
    </xf>
    <xf numFmtId="164" fontId="12" fillId="2" borderId="0" xfId="7" applyNumberFormat="1" applyFont="1" applyFill="1" applyBorder="1" applyAlignment="1">
      <alignment horizontal="right" vertical="center"/>
    </xf>
    <xf numFmtId="164" fontId="20" fillId="2" borderId="0" xfId="7" applyNumberFormat="1" applyFont="1" applyFill="1" applyBorder="1" applyAlignment="1">
      <alignment horizontal="left" vertical="center"/>
    </xf>
    <xf numFmtId="0" fontId="9" fillId="0" borderId="0" xfId="4" applyNumberFormat="1" applyFont="1" applyBorder="1" applyAlignment="1">
      <alignment vertical="center"/>
    </xf>
    <xf numFmtId="0" fontId="11" fillId="2" borderId="0" xfId="4" applyNumberFormat="1" applyFont="1" applyFill="1" applyAlignment="1">
      <alignment horizontal="right" vertical="center" wrapText="1" indent="1"/>
    </xf>
    <xf numFmtId="10" fontId="7" fillId="0" borderId="0" xfId="12" applyNumberFormat="1" applyFont="1" applyFill="1" applyAlignment="1">
      <alignment vertical="center"/>
    </xf>
    <xf numFmtId="0" fontId="7" fillId="0" borderId="0" xfId="4" applyFont="1" applyFill="1" applyAlignment="1">
      <alignment horizontal="center" vertical="center"/>
    </xf>
    <xf numFmtId="0" fontId="13" fillId="0" borderId="30" xfId="6" applyFont="1" applyFill="1" applyBorder="1" applyAlignment="1">
      <alignment vertical="center" wrapText="1"/>
    </xf>
    <xf numFmtId="169" fontId="13" fillId="0" borderId="31" xfId="7" applyNumberFormat="1" applyFont="1" applyFill="1" applyBorder="1" applyAlignment="1">
      <alignment horizontal="center" vertical="center"/>
    </xf>
    <xf numFmtId="0" fontId="13" fillId="0" borderId="24" xfId="6" applyFont="1" applyFill="1" applyBorder="1" applyAlignment="1">
      <alignment vertical="center" wrapText="1"/>
    </xf>
    <xf numFmtId="0" fontId="21" fillId="2" borderId="4" xfId="4" applyFont="1" applyFill="1" applyBorder="1" applyAlignment="1">
      <alignment horizontal="center" vertical="center" wrapText="1"/>
    </xf>
    <xf numFmtId="0" fontId="8" fillId="0" borderId="0" xfId="4" applyNumberFormat="1" applyFont="1" applyAlignment="1">
      <alignment horizontal="center" vertical="center"/>
    </xf>
    <xf numFmtId="43" fontId="10" fillId="0" borderId="0" xfId="4" applyNumberFormat="1" applyFont="1" applyAlignment="1">
      <alignment horizontal="center" vertical="center"/>
    </xf>
    <xf numFmtId="167" fontId="13" fillId="0" borderId="4" xfId="4" applyNumberFormat="1" applyFont="1" applyFill="1" applyBorder="1" applyAlignment="1">
      <alignment horizontal="center" vertical="center"/>
    </xf>
    <xf numFmtId="0" fontId="8" fillId="2" borderId="0" xfId="4" applyNumberFormat="1" applyFont="1" applyFill="1" applyBorder="1" applyAlignment="1">
      <alignment horizontal="center" vertical="center"/>
    </xf>
    <xf numFmtId="43" fontId="10" fillId="2" borderId="0" xfId="4" applyNumberFormat="1" applyFont="1" applyFill="1" applyBorder="1" applyAlignment="1">
      <alignment horizontal="center" vertical="center"/>
    </xf>
    <xf numFmtId="0" fontId="7" fillId="2" borderId="0" xfId="4" applyNumberFormat="1" applyFont="1" applyFill="1" applyBorder="1" applyAlignment="1">
      <alignment horizontal="center" vertical="center"/>
    </xf>
    <xf numFmtId="0" fontId="10" fillId="2" borderId="0" xfId="4" applyNumberFormat="1" applyFont="1" applyFill="1" applyBorder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2" fillId="0" borderId="0" xfId="4" applyNumberFormat="1" applyFont="1" applyAlignment="1">
      <alignment horizontal="right" vertical="center"/>
    </xf>
    <xf numFmtId="9" fontId="23" fillId="0" borderId="0" xfId="12" applyFont="1" applyFill="1" applyBorder="1" applyAlignment="1">
      <alignment horizontal="left" vertical="center" indent="1"/>
    </xf>
    <xf numFmtId="43" fontId="4" fillId="2" borderId="8" xfId="2" applyFont="1" applyFill="1" applyBorder="1" applyAlignment="1">
      <alignment horizontal="right" vertical="center"/>
    </xf>
    <xf numFmtId="43" fontId="4" fillId="2" borderId="19" xfId="2" applyFont="1" applyFill="1" applyBorder="1" applyAlignment="1">
      <alignment horizontal="right" vertical="center"/>
    </xf>
    <xf numFmtId="43" fontId="5" fillId="2" borderId="0" xfId="2" applyFont="1" applyFill="1" applyBorder="1" applyAlignment="1">
      <alignment horizontal="right" vertical="center"/>
    </xf>
    <xf numFmtId="164" fontId="16" fillId="0" borderId="19" xfId="7" applyNumberFormat="1" applyFont="1" applyFill="1" applyBorder="1" applyAlignment="1">
      <alignment horizontal="center" vertical="center"/>
    </xf>
    <xf numFmtId="0" fontId="13" fillId="0" borderId="8" xfId="6" applyFont="1" applyFill="1" applyBorder="1" applyAlignment="1">
      <alignment horizontal="left" vertical="center" wrapText="1"/>
    </xf>
    <xf numFmtId="164" fontId="16" fillId="0" borderId="12" xfId="7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43" fontId="4" fillId="2" borderId="12" xfId="2" applyFont="1" applyFill="1" applyBorder="1" applyAlignment="1">
      <alignment horizontal="right" vertical="center"/>
    </xf>
    <xf numFmtId="43" fontId="2" fillId="2" borderId="0" xfId="2" applyFont="1" applyFill="1" applyAlignment="1">
      <alignment vertical="center"/>
    </xf>
    <xf numFmtId="43" fontId="2" fillId="2" borderId="4" xfId="2" applyFont="1" applyFill="1" applyBorder="1" applyAlignment="1">
      <alignment vertical="center"/>
    </xf>
    <xf numFmtId="43" fontId="2" fillId="2" borderId="8" xfId="2" applyFont="1" applyFill="1" applyBorder="1" applyAlignment="1">
      <alignment vertical="center"/>
    </xf>
    <xf numFmtId="43" fontId="2" fillId="2" borderId="12" xfId="2" applyFont="1" applyFill="1" applyBorder="1" applyAlignment="1">
      <alignment vertical="center"/>
    </xf>
    <xf numFmtId="0" fontId="2" fillId="2" borderId="7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5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43" fontId="27" fillId="2" borderId="8" xfId="2" applyFont="1" applyFill="1" applyBorder="1" applyAlignment="1">
      <alignment horizontal="right" vertical="center"/>
    </xf>
    <xf numFmtId="0" fontId="28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Border="1" applyAlignment="1">
      <alignment vertical="center"/>
    </xf>
    <xf numFmtId="0" fontId="29" fillId="2" borderId="0" xfId="1" applyFont="1" applyFill="1" applyAlignment="1">
      <alignment vertical="center"/>
    </xf>
    <xf numFmtId="43" fontId="1" fillId="2" borderId="0" xfId="2" applyFont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43" fontId="1" fillId="2" borderId="0" xfId="2" applyFont="1" applyFill="1" applyBorder="1" applyAlignment="1">
      <alignment horizontal="right" vertical="center"/>
    </xf>
    <xf numFmtId="4" fontId="1" fillId="2" borderId="0" xfId="2" applyNumberFormat="1" applyFont="1" applyFill="1" applyBorder="1" applyAlignment="1">
      <alignment vertical="center"/>
    </xf>
    <xf numFmtId="170" fontId="1" fillId="2" borderId="29" xfId="2" applyNumberFormat="1" applyFont="1" applyFill="1" applyBorder="1" applyAlignment="1">
      <alignment horizontal="center" vertical="center"/>
    </xf>
    <xf numFmtId="170" fontId="1" fillId="2" borderId="0" xfId="1" applyNumberFormat="1" applyFont="1" applyFill="1" applyAlignment="1">
      <alignment horizontal="center" vertical="center"/>
    </xf>
    <xf numFmtId="170" fontId="1" fillId="2" borderId="3" xfId="1" applyNumberFormat="1" applyFont="1" applyFill="1" applyBorder="1" applyAlignment="1">
      <alignment horizontal="center" vertical="center"/>
    </xf>
    <xf numFmtId="170" fontId="2" fillId="2" borderId="28" xfId="2" applyNumberFormat="1" applyFont="1" applyFill="1" applyBorder="1" applyAlignment="1">
      <alignment horizontal="center" vertical="center"/>
    </xf>
    <xf numFmtId="170" fontId="2" fillId="2" borderId="6" xfId="2" applyNumberFormat="1" applyFont="1" applyFill="1" applyBorder="1" applyAlignment="1">
      <alignment horizontal="center" vertical="center"/>
    </xf>
    <xf numFmtId="170" fontId="2" fillId="2" borderId="34" xfId="2" applyNumberFormat="1" applyFont="1" applyFill="1" applyBorder="1" applyAlignment="1">
      <alignment horizontal="center" vertical="center"/>
    </xf>
    <xf numFmtId="170" fontId="27" fillId="2" borderId="33" xfId="2" applyNumberFormat="1" applyFont="1" applyFill="1" applyBorder="1" applyAlignment="1">
      <alignment horizontal="center" vertical="center"/>
    </xf>
    <xf numFmtId="170" fontId="30" fillId="2" borderId="35" xfId="2" applyNumberFormat="1" applyFont="1" applyFill="1" applyBorder="1" applyAlignment="1">
      <alignment horizontal="center" vertical="center"/>
    </xf>
    <xf numFmtId="170" fontId="30" fillId="2" borderId="36" xfId="2" applyNumberFormat="1" applyFont="1" applyFill="1" applyBorder="1" applyAlignment="1">
      <alignment horizontal="center" vertical="center"/>
    </xf>
    <xf numFmtId="170" fontId="1" fillId="2" borderId="0" xfId="2" applyNumberFormat="1" applyFont="1" applyFill="1" applyAlignment="1">
      <alignment horizontal="center" vertical="center"/>
    </xf>
    <xf numFmtId="170" fontId="2" fillId="2" borderId="14" xfId="2" applyNumberFormat="1" applyFont="1" applyFill="1" applyBorder="1" applyAlignment="1">
      <alignment horizontal="center" vertical="center"/>
    </xf>
    <xf numFmtId="170" fontId="2" fillId="2" borderId="25" xfId="2" applyNumberFormat="1" applyFont="1" applyFill="1" applyBorder="1" applyAlignment="1">
      <alignment horizontal="center" vertical="center"/>
    </xf>
    <xf numFmtId="170" fontId="1" fillId="2" borderId="18" xfId="2" applyNumberFormat="1" applyFont="1" applyFill="1" applyBorder="1" applyAlignment="1">
      <alignment horizontal="center" vertical="center"/>
    </xf>
    <xf numFmtId="170" fontId="1" fillId="2" borderId="14" xfId="2" applyNumberFormat="1" applyFont="1" applyFill="1" applyBorder="1" applyAlignment="1">
      <alignment horizontal="center" vertical="center"/>
    </xf>
    <xf numFmtId="170" fontId="1" fillId="2" borderId="25" xfId="2" applyNumberFormat="1" applyFont="1" applyFill="1" applyBorder="1" applyAlignment="1">
      <alignment horizontal="center" vertical="center"/>
    </xf>
    <xf numFmtId="170" fontId="1" fillId="2" borderId="37" xfId="2" applyNumberFormat="1" applyFont="1" applyFill="1" applyBorder="1" applyAlignment="1">
      <alignment horizontal="center" vertical="center"/>
    </xf>
    <xf numFmtId="170" fontId="1" fillId="2" borderId="21" xfId="2" applyNumberFormat="1" applyFont="1" applyFill="1" applyBorder="1" applyAlignment="1">
      <alignment horizontal="center" vertical="center"/>
    </xf>
    <xf numFmtId="170" fontId="1" fillId="2" borderId="22" xfId="2" applyNumberFormat="1" applyFont="1" applyFill="1" applyBorder="1" applyAlignment="1">
      <alignment horizontal="center" vertical="center"/>
    </xf>
    <xf numFmtId="170" fontId="1" fillId="2" borderId="38" xfId="2" applyNumberFormat="1" applyFont="1" applyFill="1" applyBorder="1" applyAlignment="1">
      <alignment horizontal="center" vertical="center"/>
    </xf>
    <xf numFmtId="170" fontId="1" fillId="2" borderId="23" xfId="2" applyNumberFormat="1" applyFont="1" applyFill="1" applyBorder="1" applyAlignment="1">
      <alignment horizontal="center" vertical="center"/>
    </xf>
    <xf numFmtId="170" fontId="24" fillId="2" borderId="0" xfId="2" applyNumberFormat="1" applyFont="1" applyFill="1" applyAlignment="1">
      <alignment horizontal="center" vertical="center"/>
    </xf>
    <xf numFmtId="170" fontId="25" fillId="2" borderId="0" xfId="2" applyNumberFormat="1" applyFont="1" applyFill="1" applyBorder="1" applyAlignment="1">
      <alignment horizontal="center" vertical="center"/>
    </xf>
    <xf numFmtId="170" fontId="1" fillId="0" borderId="14" xfId="2" applyNumberFormat="1" applyFont="1" applyFill="1" applyBorder="1" applyAlignment="1">
      <alignment horizontal="center" vertical="center"/>
    </xf>
    <xf numFmtId="170" fontId="25" fillId="2" borderId="0" xfId="2" applyNumberFormat="1" applyFont="1" applyFill="1" applyAlignment="1">
      <alignment horizontal="center" vertical="center"/>
    </xf>
    <xf numFmtId="170" fontId="1" fillId="2" borderId="6" xfId="2" applyNumberFormat="1" applyFont="1" applyFill="1" applyBorder="1" applyAlignment="1">
      <alignment horizontal="center" vertical="center"/>
    </xf>
    <xf numFmtId="170" fontId="1" fillId="2" borderId="34" xfId="2" applyNumberFormat="1" applyFont="1" applyFill="1" applyBorder="1" applyAlignment="1">
      <alignment horizontal="center" vertical="center"/>
    </xf>
    <xf numFmtId="170" fontId="1" fillId="2" borderId="0" xfId="2" applyNumberFormat="1" applyFont="1" applyFill="1" applyBorder="1" applyAlignment="1">
      <alignment horizontal="center" vertical="center"/>
    </xf>
    <xf numFmtId="170" fontId="25" fillId="2" borderId="0" xfId="1" applyNumberFormat="1" applyFont="1" applyFill="1" applyAlignment="1">
      <alignment horizontal="center" vertical="center"/>
    </xf>
    <xf numFmtId="170" fontId="26" fillId="2" borderId="0" xfId="1" applyNumberFormat="1" applyFont="1" applyFill="1" applyAlignment="1">
      <alignment horizontal="center" vertical="center"/>
    </xf>
    <xf numFmtId="169" fontId="2" fillId="2" borderId="0" xfId="1" applyNumberFormat="1" applyFont="1" applyFill="1" applyBorder="1" applyAlignment="1">
      <alignment horizontal="left" vertical="center" indent="1"/>
    </xf>
    <xf numFmtId="169" fontId="2" fillId="2" borderId="0" xfId="1" applyNumberFormat="1" applyFont="1" applyFill="1" applyAlignment="1">
      <alignment horizontal="left" vertical="center" indent="1"/>
    </xf>
    <xf numFmtId="169" fontId="2" fillId="2" borderId="4" xfId="1" applyNumberFormat="1" applyFont="1" applyFill="1" applyBorder="1" applyAlignment="1">
      <alignment horizontal="left" vertical="center" indent="1"/>
    </xf>
    <xf numFmtId="169" fontId="2" fillId="2" borderId="4" xfId="2" applyNumberFormat="1" applyFont="1" applyFill="1" applyBorder="1" applyAlignment="1">
      <alignment horizontal="left" vertical="center" indent="1"/>
    </xf>
    <xf numFmtId="169" fontId="27" fillId="2" borderId="8" xfId="2" applyNumberFormat="1" applyFont="1" applyFill="1" applyBorder="1" applyAlignment="1">
      <alignment horizontal="left" vertical="center" indent="1"/>
    </xf>
    <xf numFmtId="169" fontId="2" fillId="2" borderId="0" xfId="2" applyNumberFormat="1" applyFont="1" applyFill="1" applyAlignment="1">
      <alignment horizontal="left" vertical="center" indent="1"/>
    </xf>
    <xf numFmtId="169" fontId="2" fillId="2" borderId="8" xfId="2" applyNumberFormat="1" applyFont="1" applyFill="1" applyBorder="1" applyAlignment="1">
      <alignment horizontal="left" vertical="center" indent="1"/>
    </xf>
    <xf numFmtId="169" fontId="2" fillId="2" borderId="17" xfId="2" applyNumberFormat="1" applyFont="1" applyFill="1" applyBorder="1" applyAlignment="1">
      <alignment horizontal="left" vertical="center" indent="1"/>
    </xf>
    <xf numFmtId="169" fontId="2" fillId="2" borderId="20" xfId="2" applyNumberFormat="1" applyFont="1" applyFill="1" applyBorder="1" applyAlignment="1">
      <alignment horizontal="left" vertical="center" indent="1"/>
    </xf>
    <xf numFmtId="169" fontId="2" fillId="2" borderId="24" xfId="2" applyNumberFormat="1" applyFont="1" applyFill="1" applyBorder="1" applyAlignment="1">
      <alignment horizontal="left" vertical="center" indent="1"/>
    </xf>
    <xf numFmtId="169" fontId="24" fillId="2" borderId="0" xfId="2" applyNumberFormat="1" applyFont="1" applyFill="1" applyAlignment="1">
      <alignment horizontal="left" vertical="center" indent="1"/>
    </xf>
    <xf numFmtId="169" fontId="24" fillId="2" borderId="0" xfId="2" applyNumberFormat="1" applyFont="1" applyFill="1" applyBorder="1" applyAlignment="1">
      <alignment horizontal="left" vertical="center" indent="1"/>
    </xf>
    <xf numFmtId="169" fontId="2" fillId="2" borderId="19" xfId="2" applyNumberFormat="1" applyFont="1" applyFill="1" applyBorder="1" applyAlignment="1">
      <alignment horizontal="left" vertical="center" indent="1"/>
    </xf>
    <xf numFmtId="169" fontId="2" fillId="2" borderId="12" xfId="2" applyNumberFormat="1" applyFont="1" applyFill="1" applyBorder="1" applyAlignment="1">
      <alignment horizontal="left" vertical="center" indent="1"/>
    </xf>
    <xf numFmtId="169" fontId="2" fillId="2" borderId="0" xfId="2" applyNumberFormat="1" applyFont="1" applyFill="1" applyBorder="1" applyAlignment="1">
      <alignment horizontal="left" vertical="center" indent="1"/>
    </xf>
    <xf numFmtId="170" fontId="2" fillId="2" borderId="39" xfId="2" applyNumberFormat="1" applyFont="1" applyFill="1" applyBorder="1" applyAlignment="1">
      <alignment horizontal="center" vertical="center"/>
    </xf>
    <xf numFmtId="170" fontId="2" fillId="2" borderId="29" xfId="2" applyNumberFormat="1" applyFont="1" applyFill="1" applyBorder="1" applyAlignment="1">
      <alignment horizontal="center" vertical="center"/>
    </xf>
    <xf numFmtId="170" fontId="2" fillId="2" borderId="23" xfId="2" applyNumberFormat="1" applyFont="1" applyFill="1" applyBorder="1" applyAlignment="1">
      <alignment horizontal="center" vertical="center"/>
    </xf>
    <xf numFmtId="170" fontId="2" fillId="2" borderId="33" xfId="2" applyNumberFormat="1" applyFont="1" applyFill="1" applyBorder="1" applyAlignment="1">
      <alignment horizontal="center" vertical="center"/>
    </xf>
    <xf numFmtId="170" fontId="0" fillId="2" borderId="0" xfId="1" applyNumberFormat="1" applyFont="1" applyFill="1" applyAlignment="1">
      <alignment horizontal="center" vertical="center"/>
    </xf>
    <xf numFmtId="10" fontId="2" fillId="2" borderId="7" xfId="12" applyNumberFormat="1" applyFont="1" applyFill="1" applyBorder="1" applyAlignment="1">
      <alignment horizontal="right" vertical="center" indent="1"/>
    </xf>
    <xf numFmtId="10" fontId="2" fillId="2" borderId="10" xfId="12" applyNumberFormat="1" applyFont="1" applyFill="1" applyBorder="1" applyAlignment="1">
      <alignment horizontal="right" vertical="center" indent="1"/>
    </xf>
    <xf numFmtId="10" fontId="2" fillId="2" borderId="15" xfId="12" applyNumberFormat="1" applyFont="1" applyFill="1" applyBorder="1" applyAlignment="1">
      <alignment horizontal="right" vertical="center" indent="1"/>
    </xf>
    <xf numFmtId="10" fontId="2" fillId="2" borderId="11" xfId="12" applyNumberFormat="1" applyFont="1" applyFill="1" applyBorder="1" applyAlignment="1">
      <alignment horizontal="right" vertical="center" indent="1"/>
    </xf>
    <xf numFmtId="169" fontId="2" fillId="2" borderId="0" xfId="1" applyNumberFormat="1" applyFont="1" applyFill="1" applyBorder="1" applyAlignment="1">
      <alignment horizontal="right" vertical="center" indent="1"/>
    </xf>
    <xf numFmtId="2" fontId="2" fillId="2" borderId="7" xfId="2" applyNumberFormat="1" applyFont="1" applyFill="1" applyBorder="1" applyAlignment="1">
      <alignment horizontal="right" vertical="center" indent="1"/>
    </xf>
    <xf numFmtId="2" fontId="2" fillId="2" borderId="12" xfId="1" applyNumberFormat="1" applyFont="1" applyFill="1" applyBorder="1" applyAlignment="1">
      <alignment horizontal="right" vertical="center" indent="1"/>
    </xf>
    <xf numFmtId="171" fontId="2" fillId="2" borderId="10" xfId="1" applyNumberFormat="1" applyFont="1" applyFill="1" applyBorder="1" applyAlignment="1">
      <alignment horizontal="right" vertical="center" indent="1"/>
    </xf>
    <xf numFmtId="167" fontId="1" fillId="2" borderId="5" xfId="1" applyNumberFormat="1" applyFont="1" applyFill="1" applyBorder="1" applyAlignment="1">
      <alignment horizontal="center" vertical="center"/>
    </xf>
    <xf numFmtId="167" fontId="1" fillId="2" borderId="6" xfId="1" applyNumberFormat="1" applyFont="1" applyFill="1" applyBorder="1" applyAlignment="1">
      <alignment horizontal="center" vertical="center"/>
    </xf>
    <xf numFmtId="43" fontId="9" fillId="2" borderId="0" xfId="7" applyNumberFormat="1" applyFont="1" applyFill="1" applyBorder="1" applyAlignment="1">
      <alignment vertical="center"/>
    </xf>
    <xf numFmtId="10" fontId="1" fillId="2" borderId="0" xfId="12" applyNumberFormat="1" applyFont="1" applyFill="1" applyAlignment="1">
      <alignment horizontal="center" vertical="center"/>
    </xf>
    <xf numFmtId="170" fontId="27" fillId="2" borderId="40" xfId="2" applyNumberFormat="1" applyFont="1" applyFill="1" applyBorder="1" applyAlignment="1">
      <alignment horizontal="center" vertical="center"/>
    </xf>
    <xf numFmtId="170" fontId="30" fillId="2" borderId="41" xfId="2" applyNumberFormat="1" applyFont="1" applyFill="1" applyBorder="1" applyAlignment="1">
      <alignment horizontal="center" vertical="center"/>
    </xf>
    <xf numFmtId="170" fontId="30" fillId="2" borderId="39" xfId="2" applyNumberFormat="1" applyFont="1" applyFill="1" applyBorder="1" applyAlignment="1">
      <alignment horizontal="center" vertical="center"/>
    </xf>
    <xf numFmtId="170" fontId="30" fillId="2" borderId="26" xfId="2" applyNumberFormat="1" applyFont="1" applyFill="1" applyBorder="1" applyAlignment="1">
      <alignment horizontal="center" vertical="center"/>
    </xf>
    <xf numFmtId="170" fontId="30" fillId="2" borderId="42" xfId="2" applyNumberFormat="1" applyFont="1" applyFill="1" applyBorder="1" applyAlignment="1">
      <alignment horizontal="center" vertical="center"/>
    </xf>
    <xf numFmtId="164" fontId="17" fillId="0" borderId="29" xfId="8" applyNumberFormat="1" applyFont="1" applyFill="1" applyBorder="1" applyAlignment="1">
      <alignment vertical="center"/>
    </xf>
    <xf numFmtId="164" fontId="17" fillId="0" borderId="35" xfId="8" applyNumberFormat="1" applyFont="1" applyFill="1" applyBorder="1" applyAlignment="1">
      <alignment vertical="center"/>
    </xf>
    <xf numFmtId="167" fontId="13" fillId="0" borderId="6" xfId="5" applyNumberFormat="1" applyFont="1" applyFill="1" applyBorder="1" applyAlignment="1">
      <alignment horizontal="right" vertical="center"/>
    </xf>
    <xf numFmtId="1" fontId="12" fillId="0" borderId="32" xfId="4" applyNumberFormat="1" applyFont="1" applyFill="1" applyBorder="1" applyAlignment="1">
      <alignment horizontal="center" vertical="center"/>
    </xf>
    <xf numFmtId="43" fontId="16" fillId="0" borderId="16" xfId="7" applyNumberFormat="1" applyFont="1" applyFill="1" applyBorder="1" applyAlignment="1">
      <alignment horizontal="center" vertical="center"/>
    </xf>
    <xf numFmtId="164" fontId="16" fillId="0" borderId="32" xfId="8" applyNumberFormat="1" applyFont="1" applyFill="1" applyBorder="1" applyAlignment="1">
      <alignment vertical="center"/>
    </xf>
    <xf numFmtId="9" fontId="11" fillId="0" borderId="0" xfId="4" applyNumberFormat="1" applyFont="1" applyFill="1" applyAlignment="1">
      <alignment vertical="center"/>
    </xf>
    <xf numFmtId="0" fontId="11" fillId="0" borderId="0" xfId="4" applyFont="1" applyFill="1" applyAlignment="1">
      <alignment vertical="center"/>
    </xf>
    <xf numFmtId="9" fontId="11" fillId="0" borderId="0" xfId="12" applyFont="1" applyFill="1" applyAlignment="1">
      <alignment vertical="center"/>
    </xf>
    <xf numFmtId="0" fontId="16" fillId="0" borderId="8" xfId="6" applyFont="1" applyFill="1" applyBorder="1" applyAlignment="1">
      <alignment horizontal="left" vertical="center"/>
    </xf>
    <xf numFmtId="0" fontId="16" fillId="0" borderId="12" xfId="6" applyFont="1" applyFill="1" applyBorder="1" applyAlignment="1">
      <alignment horizontal="left" vertical="center" wrapText="1"/>
    </xf>
    <xf numFmtId="0" fontId="16" fillId="0" borderId="19" xfId="6" applyFont="1" applyFill="1" applyBorder="1" applyAlignment="1">
      <alignment horizontal="left" vertical="center"/>
    </xf>
    <xf numFmtId="167" fontId="13" fillId="0" borderId="2" xfId="5" applyNumberFormat="1" applyFont="1" applyFill="1" applyBorder="1" applyAlignment="1">
      <alignment horizontal="right" vertical="center"/>
    </xf>
    <xf numFmtId="164" fontId="17" fillId="0" borderId="39" xfId="8" applyNumberFormat="1" applyFont="1" applyFill="1" applyBorder="1" applyAlignment="1">
      <alignment vertical="center"/>
    </xf>
    <xf numFmtId="0" fontId="16" fillId="0" borderId="19" xfId="6" applyFont="1" applyFill="1" applyBorder="1" applyAlignment="1">
      <alignment horizontal="left" vertical="center" wrapText="1"/>
    </xf>
    <xf numFmtId="43" fontId="29" fillId="2" borderId="19" xfId="2" applyFont="1" applyFill="1" applyBorder="1" applyAlignment="1">
      <alignment horizontal="right" vertical="center"/>
    </xf>
    <xf numFmtId="43" fontId="29" fillId="2" borderId="13" xfId="2" applyFont="1" applyFill="1" applyBorder="1" applyAlignment="1">
      <alignment horizontal="right" vertical="center"/>
    </xf>
    <xf numFmtId="169" fontId="31" fillId="2" borderId="19" xfId="2" applyNumberFormat="1" applyFont="1" applyFill="1" applyBorder="1" applyAlignment="1">
      <alignment horizontal="left" vertical="center" indent="1"/>
    </xf>
    <xf numFmtId="169" fontId="31" fillId="2" borderId="13" xfId="2" applyNumberFormat="1" applyFont="1" applyFill="1" applyBorder="1" applyAlignment="1">
      <alignment horizontal="left" vertical="center" indent="1"/>
    </xf>
    <xf numFmtId="10" fontId="9" fillId="2" borderId="0" xfId="12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horizontal="center" vertical="center"/>
    </xf>
    <xf numFmtId="170" fontId="13" fillId="0" borderId="1" xfId="5" applyNumberFormat="1" applyFont="1" applyFill="1" applyBorder="1" applyAlignment="1">
      <alignment horizontal="right" vertical="center"/>
    </xf>
    <xf numFmtId="170" fontId="16" fillId="0" borderId="27" xfId="8" applyNumberFormat="1" applyFont="1" applyFill="1" applyBorder="1" applyAlignment="1">
      <alignment vertical="center"/>
    </xf>
    <xf numFmtId="170" fontId="17" fillId="0" borderId="20" xfId="8" applyNumberFormat="1" applyFont="1" applyFill="1" applyBorder="1" applyAlignment="1">
      <alignment vertical="center"/>
    </xf>
    <xf numFmtId="172" fontId="13" fillId="0" borderId="6" xfId="5" applyNumberFormat="1" applyFont="1" applyFill="1" applyBorder="1" applyAlignment="1">
      <alignment horizontal="right" vertical="center"/>
    </xf>
    <xf numFmtId="172" fontId="16" fillId="0" borderId="9" xfId="8" applyNumberFormat="1" applyFont="1" applyFill="1" applyBorder="1" applyAlignment="1">
      <alignment vertical="center"/>
    </xf>
    <xf numFmtId="172" fontId="17" fillId="0" borderId="21" xfId="8" applyNumberFormat="1" applyFont="1" applyFill="1" applyBorder="1" applyAlignment="1">
      <alignment vertical="center"/>
    </xf>
    <xf numFmtId="172" fontId="16" fillId="0" borderId="6" xfId="8" applyNumberFormat="1" applyFont="1" applyFill="1" applyBorder="1" applyAlignment="1">
      <alignment vertical="center"/>
    </xf>
    <xf numFmtId="0" fontId="32" fillId="0" borderId="0" xfId="9" applyFont="1"/>
    <xf numFmtId="0" fontId="33" fillId="0" borderId="0" xfId="10" applyFont="1"/>
    <xf numFmtId="2" fontId="32" fillId="0" borderId="0" xfId="9" applyNumberFormat="1" applyFont="1"/>
    <xf numFmtId="0" fontId="34" fillId="0" borderId="0" xfId="1" applyFont="1"/>
    <xf numFmtId="168" fontId="34" fillId="0" borderId="0" xfId="10" applyNumberFormat="1" applyFont="1"/>
    <xf numFmtId="43" fontId="36" fillId="0" borderId="0" xfId="1" applyNumberFormat="1" applyFont="1"/>
    <xf numFmtId="0" fontId="36" fillId="0" borderId="0" xfId="1" applyFont="1"/>
    <xf numFmtId="4" fontId="38" fillId="0" borderId="0" xfId="1" applyNumberFormat="1" applyFont="1"/>
    <xf numFmtId="2" fontId="34" fillId="0" borderId="0" xfId="1" applyNumberFormat="1" applyFont="1"/>
    <xf numFmtId="0" fontId="36" fillId="0" borderId="0" xfId="10" applyFont="1" applyFill="1" applyAlignment="1">
      <alignment horizontal="center"/>
    </xf>
    <xf numFmtId="0" fontId="36" fillId="0" borderId="0" xfId="10" applyFont="1" applyFill="1"/>
    <xf numFmtId="2" fontId="36" fillId="0" borderId="0" xfId="10" applyNumberFormat="1" applyFont="1"/>
    <xf numFmtId="8" fontId="34" fillId="0" borderId="0" xfId="1" applyNumberFormat="1" applyFont="1"/>
    <xf numFmtId="165" fontId="32" fillId="0" borderId="0" xfId="11" applyNumberFormat="1" applyFont="1"/>
    <xf numFmtId="0" fontId="34" fillId="0" borderId="0" xfId="1" applyFont="1" applyAlignment="1">
      <alignment horizontal="left"/>
    </xf>
    <xf numFmtId="165" fontId="34" fillId="4" borderId="0" xfId="10" applyNumberFormat="1" applyFont="1" applyFill="1"/>
    <xf numFmtId="168" fontId="34" fillId="4" borderId="0" xfId="10" applyNumberFormat="1" applyFont="1" applyFill="1"/>
    <xf numFmtId="14" fontId="34" fillId="4" borderId="0" xfId="10" applyNumberFormat="1" applyFont="1" applyFill="1"/>
    <xf numFmtId="168" fontId="34" fillId="0" borderId="0" xfId="10" applyNumberFormat="1" applyFont="1" applyFill="1"/>
    <xf numFmtId="2" fontId="33" fillId="0" borderId="0" xfId="10" applyNumberFormat="1" applyFont="1"/>
    <xf numFmtId="0" fontId="33" fillId="0" borderId="0" xfId="1" applyFont="1"/>
    <xf numFmtId="2" fontId="39" fillId="0" borderId="0" xfId="9" applyNumberFormat="1" applyFont="1"/>
    <xf numFmtId="2" fontId="33" fillId="0" borderId="0" xfId="1" applyNumberFormat="1" applyFont="1"/>
    <xf numFmtId="165" fontId="34" fillId="0" borderId="0" xfId="10" applyNumberFormat="1" applyFont="1"/>
    <xf numFmtId="9" fontId="32" fillId="5" borderId="0" xfId="12" applyFont="1" applyFill="1" applyBorder="1" applyAlignment="1">
      <alignment horizontal="center"/>
    </xf>
    <xf numFmtId="10" fontId="32" fillId="5" borderId="0" xfId="3" applyNumberFormat="1" applyFont="1" applyFill="1" applyBorder="1" applyAlignment="1">
      <alignment horizontal="center"/>
    </xf>
    <xf numFmtId="2" fontId="32" fillId="0" borderId="30" xfId="9" applyNumberFormat="1" applyFont="1" applyBorder="1"/>
    <xf numFmtId="0" fontId="32" fillId="0" borderId="0" xfId="9" applyFont="1" applyBorder="1" applyAlignment="1">
      <alignment horizontal="center" vertical="center"/>
    </xf>
    <xf numFmtId="165" fontId="32" fillId="0" borderId="0" xfId="11" applyNumberFormat="1" applyFont="1" applyBorder="1" applyAlignment="1">
      <alignment horizontal="center" vertical="center"/>
    </xf>
    <xf numFmtId="168" fontId="34" fillId="0" borderId="0" xfId="10" applyNumberFormat="1" applyFont="1" applyBorder="1" applyAlignment="1">
      <alignment horizontal="center" vertical="center"/>
    </xf>
    <xf numFmtId="2" fontId="32" fillId="0" borderId="0" xfId="9" applyNumberFormat="1" applyFont="1" applyBorder="1" applyAlignment="1">
      <alignment horizontal="center" vertical="center"/>
    </xf>
    <xf numFmtId="0" fontId="34" fillId="0" borderId="0" xfId="1" applyFont="1" applyBorder="1"/>
    <xf numFmtId="0" fontId="34" fillId="0" borderId="0" xfId="1" applyFont="1" applyAlignment="1">
      <alignment horizontal="right"/>
    </xf>
    <xf numFmtId="0" fontId="40" fillId="0" borderId="17" xfId="10" applyFont="1" applyFill="1" applyBorder="1" applyAlignment="1">
      <alignment horizontal="center"/>
    </xf>
    <xf numFmtId="168" fontId="32" fillId="0" borderId="44" xfId="1" applyNumberFormat="1" applyFont="1" applyFill="1" applyBorder="1" applyAlignment="1">
      <alignment horizontal="center"/>
    </xf>
    <xf numFmtId="165" fontId="32" fillId="0" borderId="44" xfId="10" applyNumberFormat="1" applyFont="1" applyFill="1" applyBorder="1" applyAlignment="1">
      <alignment horizontal="center"/>
    </xf>
    <xf numFmtId="0" fontId="32" fillId="0" borderId="44" xfId="1" applyFont="1" applyFill="1" applyBorder="1" applyAlignment="1">
      <alignment horizontal="center"/>
    </xf>
    <xf numFmtId="0" fontId="32" fillId="0" borderId="44" xfId="10" applyFont="1" applyFill="1" applyBorder="1" applyAlignment="1">
      <alignment horizontal="center"/>
    </xf>
    <xf numFmtId="1" fontId="32" fillId="0" borderId="40" xfId="10" applyNumberFormat="1" applyFont="1" applyFill="1" applyBorder="1" applyAlignment="1">
      <alignment horizontal="center"/>
    </xf>
    <xf numFmtId="0" fontId="40" fillId="0" borderId="20" xfId="10" applyFont="1" applyFill="1" applyBorder="1" applyAlignment="1">
      <alignment horizontal="center"/>
    </xf>
    <xf numFmtId="168" fontId="32" fillId="0" borderId="0" xfId="10" applyNumberFormat="1" applyFont="1" applyFill="1" applyBorder="1" applyAlignment="1">
      <alignment horizontal="center"/>
    </xf>
    <xf numFmtId="165" fontId="32" fillId="0" borderId="0" xfId="10" applyNumberFormat="1" applyFont="1" applyFill="1" applyBorder="1" applyAlignment="1">
      <alignment horizontal="center"/>
    </xf>
    <xf numFmtId="14" fontId="32" fillId="0" borderId="41" xfId="10" applyNumberFormat="1" applyFont="1" applyFill="1" applyBorder="1" applyAlignment="1">
      <alignment horizontal="center"/>
    </xf>
    <xf numFmtId="0" fontId="40" fillId="0" borderId="24" xfId="10" applyFont="1" applyFill="1" applyBorder="1" applyAlignment="1">
      <alignment horizontal="center"/>
    </xf>
    <xf numFmtId="168" fontId="32" fillId="0" borderId="3" xfId="10" applyNumberFormat="1" applyFont="1" applyFill="1" applyBorder="1" applyAlignment="1">
      <alignment horizontal="center"/>
    </xf>
    <xf numFmtId="165" fontId="32" fillId="0" borderId="3" xfId="10" applyNumberFormat="1" applyFont="1" applyFill="1" applyBorder="1" applyAlignment="1">
      <alignment horizontal="center"/>
    </xf>
    <xf numFmtId="14" fontId="32" fillId="0" borderId="26" xfId="10" applyNumberFormat="1" applyFont="1" applyFill="1" applyBorder="1" applyAlignment="1">
      <alignment horizontal="center"/>
    </xf>
    <xf numFmtId="169" fontId="40" fillId="5" borderId="25" xfId="0" applyNumberFormat="1" applyFont="1" applyFill="1" applyBorder="1" applyAlignment="1">
      <alignment horizontal="center" vertical="center"/>
    </xf>
    <xf numFmtId="2" fontId="41" fillId="0" borderId="45" xfId="9" applyNumberFormat="1" applyFont="1" applyBorder="1" applyAlignment="1">
      <alignment horizontal="center"/>
    </xf>
    <xf numFmtId="2" fontId="41" fillId="0" borderId="31" xfId="9" applyNumberFormat="1" applyFont="1" applyBorder="1" applyAlignment="1">
      <alignment horizontal="center"/>
    </xf>
    <xf numFmtId="168" fontId="32" fillId="5" borderId="22" xfId="10" applyNumberFormat="1" applyFont="1" applyFill="1" applyBorder="1" applyAlignment="1">
      <alignment horizontal="center"/>
    </xf>
    <xf numFmtId="2" fontId="41" fillId="5" borderId="20" xfId="9" applyNumberFormat="1" applyFont="1" applyFill="1" applyBorder="1" applyAlignment="1">
      <alignment horizontal="center" vertical="center"/>
    </xf>
    <xf numFmtId="169" fontId="32" fillId="5" borderId="0" xfId="2" applyNumberFormat="1" applyFont="1" applyFill="1" applyBorder="1" applyAlignment="1">
      <alignment horizontal="center"/>
    </xf>
    <xf numFmtId="169" fontId="41" fillId="5" borderId="41" xfId="2" applyNumberFormat="1" applyFont="1" applyFill="1" applyBorder="1" applyAlignment="1">
      <alignment horizontal="center"/>
    </xf>
    <xf numFmtId="0" fontId="32" fillId="5" borderId="41" xfId="1" applyFont="1" applyFill="1" applyBorder="1"/>
    <xf numFmtId="10" fontId="32" fillId="5" borderId="22" xfId="10" applyNumberFormat="1" applyFont="1" applyFill="1" applyBorder="1" applyAlignment="1">
      <alignment horizontal="center"/>
    </xf>
    <xf numFmtId="9" fontId="32" fillId="5" borderId="0" xfId="3" applyFont="1" applyFill="1" applyBorder="1" applyAlignment="1">
      <alignment horizontal="center"/>
    </xf>
    <xf numFmtId="9" fontId="32" fillId="5" borderId="22" xfId="10" applyNumberFormat="1" applyFont="1" applyFill="1" applyBorder="1" applyAlignment="1">
      <alignment horizontal="center"/>
    </xf>
    <xf numFmtId="0" fontId="32" fillId="0" borderId="0" xfId="1" applyFont="1" applyAlignment="1">
      <alignment horizontal="left"/>
    </xf>
    <xf numFmtId="2" fontId="41" fillId="5" borderId="24" xfId="9" applyNumberFormat="1" applyFont="1" applyFill="1" applyBorder="1" applyAlignment="1">
      <alignment horizontal="center" vertical="center"/>
    </xf>
    <xf numFmtId="9" fontId="41" fillId="5" borderId="3" xfId="3" applyFont="1" applyFill="1" applyBorder="1" applyAlignment="1">
      <alignment horizontal="center"/>
    </xf>
    <xf numFmtId="0" fontId="32" fillId="5" borderId="26" xfId="1" applyFont="1" applyFill="1" applyBorder="1"/>
    <xf numFmtId="0" fontId="32" fillId="5" borderId="22" xfId="10" applyFont="1" applyFill="1" applyBorder="1" applyAlignment="1">
      <alignment horizontal="center"/>
    </xf>
    <xf numFmtId="0" fontId="32" fillId="0" borderId="0" xfId="1" applyFont="1"/>
    <xf numFmtId="0" fontId="41" fillId="0" borderId="8" xfId="1" applyFont="1" applyBorder="1" applyAlignment="1">
      <alignment horizontal="center"/>
    </xf>
    <xf numFmtId="10" fontId="41" fillId="0" borderId="12" xfId="1" applyNumberFormat="1" applyFont="1" applyBorder="1" applyAlignment="1">
      <alignment horizontal="center"/>
    </xf>
    <xf numFmtId="0" fontId="32" fillId="5" borderId="23" xfId="10" applyFont="1" applyFill="1" applyBorder="1" applyAlignment="1">
      <alignment horizontal="center"/>
    </xf>
    <xf numFmtId="0" fontId="41" fillId="0" borderId="0" xfId="10" applyFont="1" applyFill="1" applyAlignment="1">
      <alignment horizontal="center"/>
    </xf>
    <xf numFmtId="2" fontId="32" fillId="0" borderId="0" xfId="1" applyNumberFormat="1" applyFont="1"/>
    <xf numFmtId="0" fontId="41" fillId="0" borderId="0" xfId="10" applyFont="1"/>
    <xf numFmtId="0" fontId="41" fillId="0" borderId="0" xfId="10" applyFont="1" applyAlignment="1">
      <alignment horizontal="center" wrapText="1"/>
    </xf>
    <xf numFmtId="0" fontId="41" fillId="0" borderId="0" xfId="10" applyFont="1" applyAlignment="1">
      <alignment horizontal="center" vertical="center"/>
    </xf>
    <xf numFmtId="169" fontId="41" fillId="0" borderId="0" xfId="10" applyNumberFormat="1" applyFont="1" applyAlignment="1">
      <alignment horizontal="center"/>
    </xf>
    <xf numFmtId="0" fontId="41" fillId="5" borderId="1" xfId="10" applyFont="1" applyFill="1" applyBorder="1" applyAlignment="1">
      <alignment horizontal="center" vertical="center"/>
    </xf>
    <xf numFmtId="0" fontId="41" fillId="5" borderId="2" xfId="10" applyFont="1" applyFill="1" applyBorder="1" applyAlignment="1">
      <alignment horizontal="center" vertical="center"/>
    </xf>
    <xf numFmtId="2" fontId="41" fillId="5" borderId="16" xfId="10" applyNumberFormat="1" applyFont="1" applyFill="1" applyBorder="1" applyAlignment="1">
      <alignment horizontal="center" vertical="center"/>
    </xf>
    <xf numFmtId="0" fontId="12" fillId="0" borderId="0" xfId="4" applyNumberFormat="1" applyFont="1" applyBorder="1" applyAlignment="1">
      <alignment vertical="center"/>
    </xf>
    <xf numFmtId="2" fontId="35" fillId="0" borderId="0" xfId="10" applyNumberFormat="1" applyFont="1" applyAlignment="1">
      <alignment horizontal="center" vertical="center"/>
    </xf>
    <xf numFmtId="0" fontId="34" fillId="0" borderId="0" xfId="1" applyFont="1" applyAlignment="1">
      <alignment horizontal="center"/>
    </xf>
    <xf numFmtId="0" fontId="41" fillId="0" borderId="17" xfId="10" applyFont="1" applyBorder="1" applyAlignment="1">
      <alignment horizontal="center"/>
    </xf>
    <xf numFmtId="0" fontId="41" fillId="0" borderId="20" xfId="10" applyFont="1" applyBorder="1" applyAlignment="1">
      <alignment horizontal="center"/>
    </xf>
    <xf numFmtId="0" fontId="41" fillId="0" borderId="24" xfId="10" applyFont="1" applyBorder="1" applyAlignment="1">
      <alignment horizontal="center"/>
    </xf>
    <xf numFmtId="0" fontId="32" fillId="0" borderId="0" xfId="9" applyFont="1" applyAlignment="1">
      <alignment horizontal="center"/>
    </xf>
    <xf numFmtId="0" fontId="41" fillId="0" borderId="0" xfId="10" applyFont="1" applyAlignment="1">
      <alignment horizontal="center"/>
    </xf>
    <xf numFmtId="0" fontId="37" fillId="4" borderId="0" xfId="10" applyFont="1" applyFill="1" applyAlignment="1">
      <alignment horizontal="center"/>
    </xf>
    <xf numFmtId="0" fontId="36" fillId="0" borderId="0" xfId="10" applyFont="1" applyAlignment="1">
      <alignment horizontal="center"/>
    </xf>
    <xf numFmtId="0" fontId="33" fillId="0" borderId="0" xfId="1" applyFont="1" applyAlignment="1">
      <alignment horizontal="center"/>
    </xf>
    <xf numFmtId="0" fontId="40" fillId="0" borderId="44" xfId="10" applyFont="1" applyFill="1" applyBorder="1" applyAlignment="1">
      <alignment horizontal="center"/>
    </xf>
    <xf numFmtId="168" fontId="32" fillId="0" borderId="44" xfId="10" applyNumberFormat="1" applyFont="1" applyFill="1" applyBorder="1" applyAlignment="1">
      <alignment horizontal="center"/>
    </xf>
    <xf numFmtId="14" fontId="32" fillId="0" borderId="44" xfId="10" applyNumberFormat="1" applyFont="1" applyFill="1" applyBorder="1" applyAlignment="1">
      <alignment horizontal="center"/>
    </xf>
    <xf numFmtId="0" fontId="40" fillId="0" borderId="0" xfId="10" applyFont="1" applyFill="1" applyBorder="1" applyAlignment="1">
      <alignment horizontal="center"/>
    </xf>
    <xf numFmtId="14" fontId="32" fillId="0" borderId="0" xfId="10" applyNumberFormat="1" applyFont="1" applyFill="1" applyBorder="1" applyAlignment="1">
      <alignment horizontal="center"/>
    </xf>
    <xf numFmtId="170" fontId="17" fillId="0" borderId="46" xfId="8" applyNumberFormat="1" applyFont="1" applyFill="1" applyBorder="1" applyAlignment="1">
      <alignment vertical="center"/>
    </xf>
    <xf numFmtId="170" fontId="17" fillId="0" borderId="43" xfId="8" applyNumberFormat="1" applyFont="1" applyFill="1" applyBorder="1" applyAlignment="1">
      <alignment vertical="center"/>
    </xf>
    <xf numFmtId="170" fontId="17" fillId="0" borderId="21" xfId="8" applyNumberFormat="1" applyFont="1" applyFill="1" applyBorder="1" applyAlignment="1">
      <alignment vertical="center"/>
    </xf>
    <xf numFmtId="172" fontId="17" fillId="0" borderId="29" xfId="8" applyNumberFormat="1" applyFont="1" applyFill="1" applyBorder="1" applyAlignment="1">
      <alignment vertical="center"/>
    </xf>
    <xf numFmtId="172" fontId="13" fillId="0" borderId="34" xfId="5" applyNumberFormat="1" applyFont="1" applyFill="1" applyBorder="1" applyAlignment="1">
      <alignment horizontal="right" vertical="center"/>
    </xf>
    <xf numFmtId="172" fontId="16" fillId="0" borderId="47" xfId="8" applyNumberFormat="1" applyFont="1" applyFill="1" applyBorder="1" applyAlignment="1">
      <alignment vertical="center"/>
    </xf>
    <xf numFmtId="172" fontId="17" fillId="0" borderId="41" xfId="8" applyNumberFormat="1" applyFont="1" applyFill="1" applyBorder="1" applyAlignment="1">
      <alignment vertical="center"/>
    </xf>
    <xf numFmtId="170" fontId="17" fillId="0" borderId="41" xfId="8" applyNumberFormat="1" applyFont="1" applyFill="1" applyBorder="1" applyAlignment="1">
      <alignment vertical="center"/>
    </xf>
    <xf numFmtId="172" fontId="16" fillId="0" borderId="34" xfId="8" applyNumberFormat="1" applyFont="1" applyFill="1" applyBorder="1" applyAlignment="1">
      <alignment vertical="center"/>
    </xf>
    <xf numFmtId="165" fontId="11" fillId="0" borderId="0" xfId="12" applyNumberFormat="1" applyFont="1" applyFill="1" applyAlignment="1">
      <alignment vertical="center"/>
    </xf>
    <xf numFmtId="0" fontId="34" fillId="0" borderId="0" xfId="0" applyFont="1"/>
    <xf numFmtId="0" fontId="34" fillId="0" borderId="0" xfId="0" pivotButton="1" applyFont="1"/>
    <xf numFmtId="0" fontId="34" fillId="0" borderId="0" xfId="0" applyFont="1" applyAlignment="1">
      <alignment horizontal="left"/>
    </xf>
    <xf numFmtId="164" fontId="34" fillId="0" borderId="0" xfId="0" applyNumberFormat="1" applyFont="1"/>
    <xf numFmtId="167" fontId="13" fillId="0" borderId="4" xfId="5" applyNumberFormat="1" applyFont="1" applyFill="1" applyBorder="1" applyAlignment="1">
      <alignment horizontal="right" vertical="center"/>
    </xf>
    <xf numFmtId="170" fontId="1" fillId="0" borderId="25" xfId="2" applyNumberFormat="1" applyFont="1" applyFill="1" applyBorder="1" applyAlignment="1">
      <alignment horizontal="center" vertical="center"/>
    </xf>
    <xf numFmtId="170" fontId="1" fillId="0" borderId="18" xfId="2" applyNumberFormat="1" applyFont="1" applyFill="1" applyBorder="1" applyAlignment="1">
      <alignment horizontal="center" vertical="center"/>
    </xf>
    <xf numFmtId="10" fontId="42" fillId="2" borderId="0" xfId="12" applyNumberFormat="1" applyFont="1" applyFill="1" applyBorder="1" applyAlignment="1">
      <alignment vertical="center"/>
    </xf>
    <xf numFmtId="164" fontId="42" fillId="2" borderId="0" xfId="7" applyNumberFormat="1" applyFont="1" applyFill="1" applyBorder="1" applyAlignment="1">
      <alignment vertical="center"/>
    </xf>
    <xf numFmtId="0" fontId="43" fillId="0" borderId="0" xfId="6" applyFont="1" applyFill="1" applyBorder="1" applyAlignment="1">
      <alignment vertical="center" wrapText="1"/>
    </xf>
    <xf numFmtId="0" fontId="13" fillId="0" borderId="1" xfId="6" applyFont="1" applyFill="1" applyBorder="1" applyAlignment="1">
      <alignment vertical="center" wrapText="1"/>
    </xf>
    <xf numFmtId="173" fontId="9" fillId="2" borderId="0" xfId="7" applyNumberFormat="1" applyFont="1" applyFill="1" applyBorder="1" applyAlignment="1">
      <alignment vertical="center"/>
    </xf>
    <xf numFmtId="169" fontId="12" fillId="0" borderId="2" xfId="4" applyNumberFormat="1" applyFont="1" applyBorder="1" applyAlignment="1">
      <alignment horizontal="center" vertical="center"/>
    </xf>
    <xf numFmtId="169" fontId="12" fillId="0" borderId="16" xfId="4" applyNumberFormat="1" applyFont="1" applyBorder="1" applyAlignment="1">
      <alignment horizontal="center" vertical="center"/>
    </xf>
    <xf numFmtId="43" fontId="16" fillId="0" borderId="7" xfId="7" applyNumberFormat="1" applyFont="1" applyFill="1" applyBorder="1" applyAlignment="1">
      <alignment horizontal="center" vertical="center"/>
    </xf>
    <xf numFmtId="43" fontId="16" fillId="0" borderId="19" xfId="7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43" fontId="19" fillId="3" borderId="1" xfId="2" applyFont="1" applyFill="1" applyBorder="1" applyAlignment="1">
      <alignment horizontal="center" vertical="center"/>
    </xf>
    <xf numFmtId="43" fontId="19" fillId="3" borderId="2" xfId="2" applyFont="1" applyFill="1" applyBorder="1" applyAlignment="1">
      <alignment horizontal="center" vertical="center"/>
    </xf>
    <xf numFmtId="43" fontId="19" fillId="3" borderId="16" xfId="2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16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14" fillId="0" borderId="17" xfId="4" applyFont="1" applyFill="1" applyBorder="1" applyAlignment="1">
      <alignment horizontal="center" vertical="center" wrapText="1"/>
    </xf>
    <xf numFmtId="0" fontId="14" fillId="0" borderId="20" xfId="4" applyFont="1" applyFill="1" applyBorder="1" applyAlignment="1">
      <alignment horizontal="center" vertical="center" wrapText="1"/>
    </xf>
    <xf numFmtId="0" fontId="14" fillId="0" borderId="24" xfId="4" applyFont="1" applyFill="1" applyBorder="1" applyAlignment="1">
      <alignment horizontal="center" vertical="center" wrapText="1"/>
    </xf>
    <xf numFmtId="0" fontId="21" fillId="0" borderId="8" xfId="4" applyFont="1" applyFill="1" applyBorder="1" applyAlignment="1">
      <alignment horizontal="center" vertical="center" wrapText="1"/>
    </xf>
    <xf numFmtId="0" fontId="21" fillId="0" borderId="19" xfId="4" applyFont="1" applyFill="1" applyBorder="1" applyAlignment="1">
      <alignment horizontal="center" vertical="center" wrapText="1"/>
    </xf>
    <xf numFmtId="0" fontId="21" fillId="0" borderId="12" xfId="4" applyFont="1" applyFill="1" applyBorder="1" applyAlignment="1">
      <alignment horizontal="center" vertical="center" wrapText="1"/>
    </xf>
    <xf numFmtId="43" fontId="9" fillId="0" borderId="0" xfId="13" applyFont="1" applyAlignment="1">
      <alignment vertical="center"/>
    </xf>
  </cellXfs>
  <cellStyles count="14">
    <cellStyle name="Migliaia" xfId="13" builtinId="3"/>
    <cellStyle name="Migliaia 105" xfId="5"/>
    <cellStyle name="Migliaia 2 2 3" xfId="8"/>
    <cellStyle name="Migliaia 2 5" xfId="7"/>
    <cellStyle name="Migliaia 7" xfId="2"/>
    <cellStyle name="Normale" xfId="0" builtinId="0"/>
    <cellStyle name="Normale 11" xfId="1"/>
    <cellStyle name="Normale 13" xfId="4"/>
    <cellStyle name="Normale 2 2" xfId="6"/>
    <cellStyle name="Normale 2 6" xfId="10"/>
    <cellStyle name="Normale 3 4" xfId="9"/>
    <cellStyle name="Percentuale" xfId="12" builtinId="5"/>
    <cellStyle name="Percentuale 2 4" xfId="11"/>
    <cellStyle name="Percentuale 6" xfId="3"/>
  </cellStyles>
  <dxfs count="20">
    <dxf>
      <numFmt numFmtId="164" formatCode="_-* #,##0_-;\-* #,##0_-;_-* &quot;-&quot;??_-;_-@_-"/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font>
        <name val="Calibri Light"/>
        <scheme val="major"/>
      </font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fficiCarpi\UfficioSPD\01%20-%20OFFERTE\2014\ID%203194%20Gara%20ASL%20Regione%20Lazio\Analisi%20economica\Scheda%20Analisi%20Econ%20_Regione%20Lazio_Lotto%207%20condivisa%20REV08%20ATI%20formattat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I\---%20OFFERTE%202008\BOSCH\Analisi%20costi%20BOSCH%20Rev.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mil-fs-01\comune$\DOCUMENTI\---%20OFFERTE%202008\BOSCH\Analisi%20costi%20BOSCH%20Rev.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nato\Desktop\Comune%20di%20SASSUOLO\CALCOLI%20DI%20PROGETTO%20-%20PODENZAN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donato\Desktop\Comune%20di%20SASSUOLO\CALCOLI%20DI%20PROGETTO%20-%20PODENZAN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user\Documents\Tabelle%20servizio%20energia%20consip%20-%20Ospedale%20di%20Rivoli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SSD\DOC\Statistica\Diffusione%20dati%20-%20Intra_Internet\Gas_pubblicato%20(solo%20per%20Internet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ch.com\dfsrb\BEIT_SA\SAL4\OFFERTE_sdp\2015\ID_15-1889_Unione%20di%20Comuni\05%20-%20Offerta%20Tecnica\CME%20import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I\---%20CONSIP2%20ENERGIA%20000028000\Lotto%202%20-%20LOMBARDIA\294%20-%20Comando%206&#176;%20Stormo%20Ghedi\04%20-%20Preventivo%20Astrim\294_CANONE_CONSIP2_Comando%20GHEDI%20Rev.04_R.C.V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mil-fs-01\comune$\DOCUMENTI\---%20CONSIP2%20ENERGIA%20000028000\Lotto%202%20-%20LOMBARDIA\294%20-%20Comando%206&#176;%20Stormo%20Ghedi\04%20-%20Preventivo%20Astrim\294_CANONE_CONSIP2_Comando%20GHEDI%20Rev.04_R.C.V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server01\Home\DST\Attivit&#224;%20DST\Gare%202005\Eseguite\343_05%20Provincia%20di%20Padova\OFFERTA%20ECONOMICA\Offerta%20bis\Allegati-D-costi-ricavi%20offerta%20b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onato\Desktop\ELENCO%20PREZZ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ST\Attivit&#224;%20DST\Gare%202006\Eseguite\400_06%20Comune%20di%20Mariano%20C.se\Offerta%20Economica\SDS%20provv%20Rev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olo\CONSIP_PA_ENERGIA\Ordini\Registri\Registro%20ordini_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STS21-0008_CME_PF-Monselice_rev.00.0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donato\Desktop\ELENCO%20PREZZ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I\---%20CONSIP%20Confidential\Analisi%20costi%20AGUSTAWESTLAND%20Rev.02%20Junior%20-%20aggiorn%2008.04.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-mil-fs-01\comune$\DOCUMENTI\---%20CONSIP%20Confidential\Analisi%20costi%20AGUSTAWESTLAND%20Rev.02%20Junior%20-%20aggiorn%2008.04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tazione%20GLOBALE%20impianto-clientex1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olo\antas\CONSIP_PA_ENERGIA\Ordini\2009\Registro%20ordini_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f1cpi\Desktop\Budget%20lavor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tecnew\archivio\TEMP\File%20temporanei%20Internet\OLKEF\2007-06-SE%20Comune%20RM\Consumi%20Combustibile%20-%20Lotto%201%20-%20Allegato%20A_MA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RIEPILOGATIVA (2)"/>
      <sheetName val="L.7"/>
      <sheetName val="Costi condivisi"/>
      <sheetName val="Riepilogo costi ricavi"/>
      <sheetName val="Offerta servizio A"/>
      <sheetName val="AnCosti servizio A"/>
      <sheetName val="TAB servizio B2"/>
      <sheetName val="AnCosti servizio B"/>
      <sheetName val="TAB servizio C"/>
      <sheetName val="AnCosti servizio C"/>
      <sheetName val="TAB servizio D"/>
      <sheetName val="AnCosti Servizio D"/>
      <sheetName val="TAB servizio E"/>
      <sheetName val="AnCosti servizio E"/>
      <sheetName val="TAB servizo F"/>
      <sheetName val="AnCosti servizo F"/>
      <sheetName val="TAB servizio G"/>
      <sheetName val="AnCosti servizio G"/>
      <sheetName val="TAB servizio H "/>
      <sheetName val="AnCosti servizio H"/>
      <sheetName val="AnCosti ManutStraord"/>
      <sheetName val="CLIM INV"/>
      <sheetName val="ACS VAPORE 7"/>
      <sheetName val="TEE"/>
      <sheetName val="f"/>
    </sheetNames>
    <sheetDataSet>
      <sheetData sheetId="0"/>
      <sheetData sheetId="1">
        <row r="3">
          <cell r="L3">
            <v>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ANALISI COSTI"/>
      <sheetName val="Elenco"/>
      <sheetName val="int. ottimiz mpp"/>
      <sheetName val="OFFERTA ECONOMICA"/>
    </sheetNames>
    <sheetDataSet>
      <sheetData sheetId="0"/>
      <sheetData sheetId="1"/>
      <sheetData sheetId="2">
        <row r="3">
          <cell r="B3" t="str">
            <v>Operai</v>
          </cell>
        </row>
        <row r="4">
          <cell r="B4" t="str">
            <v>Impiegati</v>
          </cell>
        </row>
        <row r="5">
          <cell r="B5" t="str">
            <v>P.di Terzi Edili</v>
          </cell>
        </row>
        <row r="6">
          <cell r="B6" t="str">
            <v>P.di Terzi Meccanici</v>
          </cell>
        </row>
        <row r="7">
          <cell r="B7" t="str">
            <v>P.di Terzi Elettrici</v>
          </cell>
        </row>
        <row r="8">
          <cell r="B8" t="str">
            <v>P.di Terzi Speciali</v>
          </cell>
        </row>
        <row r="9">
          <cell r="B9" t="str">
            <v>Materiali Edili</v>
          </cell>
        </row>
        <row r="10">
          <cell r="B10" t="str">
            <v>Materiali Meccanici</v>
          </cell>
        </row>
        <row r="11">
          <cell r="B11" t="str">
            <v>Materiali Elettrici</v>
          </cell>
        </row>
        <row r="12">
          <cell r="B12" t="str">
            <v>Materiali Speciali</v>
          </cell>
        </row>
        <row r="13">
          <cell r="B13" t="str">
            <v>Combustibili Energia</v>
          </cell>
        </row>
        <row r="14">
          <cell r="B14" t="str">
            <v>Servizi</v>
          </cell>
        </row>
        <row r="15">
          <cell r="B15" t="str">
            <v>Consulenze</v>
          </cell>
        </row>
        <row r="16">
          <cell r="B16" t="str">
            <v>Ammortamenti</v>
          </cell>
        </row>
        <row r="17">
          <cell r="B17" t="str">
            <v>Altri Costi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ANALISI COSTI"/>
      <sheetName val="Elenco"/>
      <sheetName val="int. ottimiz mpp"/>
      <sheetName val="OFFERTA ECONOMICA"/>
      <sheetName val="Riep__Costi_Vendite"/>
      <sheetName val="ANALISI_COSTI"/>
      <sheetName val="int__ottimiz_mpp"/>
      <sheetName val="OFFERTA_ECONOMICA"/>
    </sheetNames>
    <sheetDataSet>
      <sheetData sheetId="0"/>
      <sheetData sheetId="1"/>
      <sheetData sheetId="2" refreshError="1">
        <row r="3">
          <cell r="B3" t="str">
            <v>Operai</v>
          </cell>
        </row>
        <row r="4">
          <cell r="B4" t="str">
            <v>Impiegati</v>
          </cell>
        </row>
        <row r="5">
          <cell r="B5" t="str">
            <v>P.di Terzi Edili</v>
          </cell>
        </row>
        <row r="6">
          <cell r="B6" t="str">
            <v>P.di Terzi Meccanici</v>
          </cell>
        </row>
        <row r="7">
          <cell r="B7" t="str">
            <v>P.di Terzi Elettrici</v>
          </cell>
        </row>
        <row r="8">
          <cell r="B8" t="str">
            <v>P.di Terzi Speciali</v>
          </cell>
        </row>
        <row r="9">
          <cell r="B9" t="str">
            <v>Materiali Edili</v>
          </cell>
        </row>
        <row r="10">
          <cell r="B10" t="str">
            <v>Materiali Meccanici</v>
          </cell>
        </row>
        <row r="11">
          <cell r="B11" t="str">
            <v>Materiali Elettrici</v>
          </cell>
        </row>
        <row r="12">
          <cell r="B12" t="str">
            <v>Materiali Speciali</v>
          </cell>
        </row>
        <row r="13">
          <cell r="B13" t="str">
            <v>Combustibili Energia</v>
          </cell>
        </row>
        <row r="14">
          <cell r="B14" t="str">
            <v>Servizi</v>
          </cell>
        </row>
        <row r="15">
          <cell r="B15" t="str">
            <v>Consulenze</v>
          </cell>
        </row>
        <row r="16">
          <cell r="B16" t="str">
            <v>Ammortamenti</v>
          </cell>
        </row>
        <row r="17">
          <cell r="B17" t="str">
            <v>Altri Costi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Punti"/>
      <sheetName val="Quadri"/>
      <sheetName val="CALCOLO SEZIONI"/>
      <sheetName val="INERTIZZAZIONE"/>
      <sheetName val="@POT."/>
      <sheetName val="@COLL."/>
      <sheetName val="@P.d.C."/>
      <sheetName val="%COLLETTORE"/>
      <sheetName val="%TUBAZIONI"/>
      <sheetName val="-ISPESL-"/>
      <sheetName val="Tab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">
          <cell r="A30">
            <v>29.1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Punti"/>
      <sheetName val="Quadri"/>
      <sheetName val="CALCOLO SEZIONI"/>
      <sheetName val="INERTIZZAZIONE"/>
      <sheetName val="@POT."/>
      <sheetName val="@COLL."/>
      <sheetName val="@P.d.C."/>
      <sheetName val="%COLLETTORE"/>
      <sheetName val="%TUBAZIONI"/>
      <sheetName val="-ISPESL-"/>
      <sheetName val="Tabel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">
          <cell r="A30">
            <v>29.1</v>
          </cell>
          <cell r="B30">
            <v>25</v>
          </cell>
          <cell r="C30" t="str">
            <v>(1")</v>
          </cell>
          <cell r="D30">
            <v>33.700000000000003</v>
          </cell>
          <cell r="E30">
            <v>2.2999999999999998</v>
          </cell>
          <cell r="G30">
            <v>29.1</v>
          </cell>
          <cell r="H30">
            <v>23.28</v>
          </cell>
        </row>
        <row r="31">
          <cell r="A31">
            <v>37.199999999999996</v>
          </cell>
          <cell r="B31">
            <v>25</v>
          </cell>
          <cell r="C31" t="str">
            <v>(1¼")</v>
          </cell>
          <cell r="D31">
            <v>42.4</v>
          </cell>
          <cell r="E31">
            <v>2.6</v>
          </cell>
          <cell r="F31">
            <v>1290</v>
          </cell>
          <cell r="G31">
            <v>37.200000000000003</v>
          </cell>
          <cell r="H31">
            <v>29.760000000000005</v>
          </cell>
        </row>
        <row r="32">
          <cell r="A32">
            <v>43.099999999999994</v>
          </cell>
          <cell r="B32">
            <v>32</v>
          </cell>
          <cell r="C32" t="str">
            <v>(1½")</v>
          </cell>
          <cell r="D32">
            <v>48.3</v>
          </cell>
          <cell r="E32">
            <v>2.6</v>
          </cell>
          <cell r="F32">
            <v>2750</v>
          </cell>
          <cell r="G32">
            <v>43.1</v>
          </cell>
          <cell r="H32">
            <v>34.480000000000004</v>
          </cell>
        </row>
        <row r="33">
          <cell r="A33">
            <v>54.5</v>
          </cell>
          <cell r="B33">
            <v>40</v>
          </cell>
          <cell r="C33" t="str">
            <v>(2")</v>
          </cell>
          <cell r="D33">
            <v>60.3</v>
          </cell>
          <cell r="E33">
            <v>2.9</v>
          </cell>
          <cell r="F33">
            <v>4020</v>
          </cell>
          <cell r="G33">
            <v>54.5</v>
          </cell>
          <cell r="H33">
            <v>43.6</v>
          </cell>
        </row>
        <row r="34">
          <cell r="A34">
            <v>70.3</v>
          </cell>
          <cell r="B34">
            <v>50</v>
          </cell>
          <cell r="C34" t="str">
            <v>(2½")</v>
          </cell>
          <cell r="D34">
            <v>76.099999999999994</v>
          </cell>
          <cell r="E34">
            <v>2.9</v>
          </cell>
          <cell r="F34">
            <v>7240</v>
          </cell>
          <cell r="G34">
            <v>70.3</v>
          </cell>
          <cell r="H34">
            <v>56.24</v>
          </cell>
        </row>
        <row r="35">
          <cell r="A35">
            <v>82.5</v>
          </cell>
          <cell r="B35">
            <v>65</v>
          </cell>
          <cell r="C35" t="str">
            <v>(3")</v>
          </cell>
          <cell r="D35">
            <v>88.9</v>
          </cell>
          <cell r="E35">
            <v>3.2</v>
          </cell>
          <cell r="F35">
            <v>16300</v>
          </cell>
          <cell r="G35">
            <v>89.7</v>
          </cell>
          <cell r="H35">
            <v>71.760000000000005</v>
          </cell>
        </row>
        <row r="36">
          <cell r="A36">
            <v>107.1</v>
          </cell>
          <cell r="B36">
            <v>80</v>
          </cell>
          <cell r="C36" t="str">
            <v>(4")</v>
          </cell>
          <cell r="D36">
            <v>114.3</v>
          </cell>
          <cell r="E36">
            <v>3.6</v>
          </cell>
          <cell r="F36">
            <v>25100</v>
          </cell>
          <cell r="G36">
            <v>116.4</v>
          </cell>
          <cell r="H36">
            <v>93.12</v>
          </cell>
        </row>
        <row r="37">
          <cell r="A37">
            <v>132.5</v>
          </cell>
          <cell r="B37">
            <v>100</v>
          </cell>
          <cell r="C37" t="str">
            <v>(5")</v>
          </cell>
          <cell r="D37">
            <v>139.69999999999999</v>
          </cell>
          <cell r="E37">
            <v>3.6</v>
          </cell>
          <cell r="F37">
            <v>42400</v>
          </cell>
          <cell r="G37">
            <v>144</v>
          </cell>
          <cell r="H37">
            <v>115.2</v>
          </cell>
        </row>
        <row r="38">
          <cell r="A38">
            <v>159.30000000000001</v>
          </cell>
          <cell r="B38">
            <v>125</v>
          </cell>
          <cell r="C38" t="str">
            <v>(6")</v>
          </cell>
          <cell r="D38">
            <v>168.3</v>
          </cell>
          <cell r="E38">
            <v>4.5</v>
          </cell>
          <cell r="F38">
            <v>74900</v>
          </cell>
          <cell r="G38">
            <v>173.2</v>
          </cell>
          <cell r="H38">
            <v>138.56</v>
          </cell>
        </row>
        <row r="39">
          <cell r="A39">
            <v>207.29999999999998</v>
          </cell>
          <cell r="B39">
            <v>150</v>
          </cell>
          <cell r="C39" t="str">
            <v>(8")</v>
          </cell>
          <cell r="D39">
            <v>219.1</v>
          </cell>
          <cell r="E39">
            <v>5.9</v>
          </cell>
          <cell r="F39">
            <v>121000</v>
          </cell>
          <cell r="G39">
            <v>238.2</v>
          </cell>
          <cell r="H39">
            <v>190.56</v>
          </cell>
        </row>
        <row r="40">
          <cell r="A40">
            <v>260.39999999999998</v>
          </cell>
          <cell r="B40">
            <v>200</v>
          </cell>
          <cell r="C40" t="str">
            <v>(10")</v>
          </cell>
          <cell r="D40">
            <v>273</v>
          </cell>
          <cell r="E40">
            <v>6.3</v>
          </cell>
          <cell r="F40">
            <v>271000</v>
          </cell>
          <cell r="G40">
            <v>306</v>
          </cell>
          <cell r="H40">
            <v>244.8</v>
          </cell>
        </row>
        <row r="41">
          <cell r="A41">
            <v>309.7</v>
          </cell>
          <cell r="B41">
            <v>250</v>
          </cell>
          <cell r="C41" t="str">
            <v>(12")</v>
          </cell>
          <cell r="D41">
            <v>323.89999999999998</v>
          </cell>
          <cell r="E41">
            <v>7.1</v>
          </cell>
          <cell r="F41">
            <v>487000</v>
          </cell>
          <cell r="G41">
            <v>458</v>
          </cell>
          <cell r="H41">
            <v>366.40000000000003</v>
          </cell>
        </row>
        <row r="42">
          <cell r="A42">
            <v>341.40000000000003</v>
          </cell>
          <cell r="B42">
            <v>300</v>
          </cell>
          <cell r="C42" t="str">
            <v>(14")</v>
          </cell>
          <cell r="D42">
            <v>355.6</v>
          </cell>
          <cell r="E42">
            <v>7.1</v>
          </cell>
          <cell r="G42">
            <v>290</v>
          </cell>
          <cell r="H42">
            <v>232</v>
          </cell>
        </row>
        <row r="43">
          <cell r="A43">
            <v>390.4</v>
          </cell>
          <cell r="B43">
            <v>350</v>
          </cell>
          <cell r="C43" t="str">
            <v>(16")</v>
          </cell>
          <cell r="D43">
            <v>406.4</v>
          </cell>
          <cell r="E43">
            <v>8</v>
          </cell>
          <cell r="G43">
            <v>459</v>
          </cell>
          <cell r="H43">
            <v>367.20000000000005</v>
          </cell>
        </row>
        <row r="44">
          <cell r="A44">
            <v>437.2</v>
          </cell>
          <cell r="B44">
            <v>400</v>
          </cell>
          <cell r="C44" t="str">
            <v>(18")</v>
          </cell>
          <cell r="D44">
            <v>457.2</v>
          </cell>
          <cell r="E44">
            <v>10</v>
          </cell>
          <cell r="G44">
            <v>514</v>
          </cell>
          <cell r="H44">
            <v>411.20000000000005</v>
          </cell>
        </row>
        <row r="45">
          <cell r="A45">
            <v>486</v>
          </cell>
          <cell r="B45">
            <v>450</v>
          </cell>
          <cell r="C45" t="str">
            <v>(20")</v>
          </cell>
          <cell r="D45">
            <v>508</v>
          </cell>
          <cell r="E45">
            <v>11</v>
          </cell>
          <cell r="G45">
            <v>571</v>
          </cell>
          <cell r="H45">
            <v>456.8</v>
          </cell>
        </row>
        <row r="46">
          <cell r="A46">
            <v>536</v>
          </cell>
          <cell r="B46">
            <v>500</v>
          </cell>
          <cell r="C46" t="str">
            <v>(22")</v>
          </cell>
          <cell r="D46">
            <v>558</v>
          </cell>
          <cell r="E46">
            <v>11</v>
          </cell>
          <cell r="G46">
            <v>630</v>
          </cell>
          <cell r="H46">
            <v>504</v>
          </cell>
        </row>
        <row r="47">
          <cell r="A47">
            <v>585.4</v>
          </cell>
          <cell r="B47">
            <v>550</v>
          </cell>
          <cell r="C47" t="str">
            <v>(24")</v>
          </cell>
          <cell r="D47">
            <v>609.4</v>
          </cell>
          <cell r="E47">
            <v>12</v>
          </cell>
          <cell r="G47">
            <v>688</v>
          </cell>
          <cell r="H47">
            <v>550.4</v>
          </cell>
        </row>
        <row r="48">
          <cell r="A48">
            <v>585.4</v>
          </cell>
          <cell r="B48">
            <v>600</v>
          </cell>
          <cell r="C48" t="str">
            <v>(00")</v>
          </cell>
          <cell r="D48">
            <v>609.4</v>
          </cell>
          <cell r="E48">
            <v>12</v>
          </cell>
          <cell r="G48">
            <v>688</v>
          </cell>
          <cell r="H48">
            <v>550.4</v>
          </cell>
        </row>
        <row r="55">
          <cell r="A55">
            <v>25</v>
          </cell>
          <cell r="B55" t="str">
            <v>(1")</v>
          </cell>
          <cell r="C55">
            <v>33.700000000000003</v>
          </cell>
          <cell r="D55">
            <v>29.1</v>
          </cell>
          <cell r="E55">
            <v>2.2999999999999998</v>
          </cell>
          <cell r="G55">
            <v>29.1</v>
          </cell>
          <cell r="H55">
            <v>23.28</v>
          </cell>
        </row>
        <row r="56">
          <cell r="A56">
            <v>32</v>
          </cell>
          <cell r="B56" t="str">
            <v>(1¼")</v>
          </cell>
          <cell r="C56">
            <v>42.4</v>
          </cell>
          <cell r="D56">
            <v>37.199999999999996</v>
          </cell>
          <cell r="E56">
            <v>2.6</v>
          </cell>
          <cell r="F56">
            <v>1290</v>
          </cell>
          <cell r="G56">
            <v>37.200000000000003</v>
          </cell>
          <cell r="H56">
            <v>29.760000000000005</v>
          </cell>
        </row>
        <row r="57">
          <cell r="A57">
            <v>40</v>
          </cell>
          <cell r="B57" t="str">
            <v>(1½")</v>
          </cell>
          <cell r="C57">
            <v>48.3</v>
          </cell>
          <cell r="D57">
            <v>43.099999999999994</v>
          </cell>
          <cell r="E57">
            <v>2.6</v>
          </cell>
          <cell r="F57">
            <v>2750</v>
          </cell>
          <cell r="G57">
            <v>43.1</v>
          </cell>
          <cell r="H57">
            <v>34.480000000000004</v>
          </cell>
        </row>
        <row r="58">
          <cell r="A58">
            <v>50</v>
          </cell>
          <cell r="B58" t="str">
            <v>(2")</v>
          </cell>
          <cell r="C58">
            <v>60.3</v>
          </cell>
          <cell r="D58">
            <v>54.5</v>
          </cell>
          <cell r="E58">
            <v>2.9</v>
          </cell>
          <cell r="F58">
            <v>4020</v>
          </cell>
          <cell r="G58">
            <v>54.5</v>
          </cell>
          <cell r="H58">
            <v>43.6</v>
          </cell>
        </row>
        <row r="59">
          <cell r="A59">
            <v>65</v>
          </cell>
          <cell r="B59" t="str">
            <v>(2½")</v>
          </cell>
          <cell r="C59">
            <v>76.099999999999994</v>
          </cell>
          <cell r="D59">
            <v>70.3</v>
          </cell>
          <cell r="E59">
            <v>2.9</v>
          </cell>
          <cell r="F59">
            <v>7240</v>
          </cell>
          <cell r="G59">
            <v>70.3</v>
          </cell>
          <cell r="H59">
            <v>56.24</v>
          </cell>
        </row>
        <row r="60">
          <cell r="A60">
            <v>80</v>
          </cell>
          <cell r="B60" t="str">
            <v>(3")</v>
          </cell>
          <cell r="C60">
            <v>88.9</v>
          </cell>
          <cell r="D60">
            <v>82.5</v>
          </cell>
          <cell r="E60">
            <v>3.2</v>
          </cell>
          <cell r="F60">
            <v>16300</v>
          </cell>
          <cell r="G60">
            <v>89.7</v>
          </cell>
          <cell r="H60">
            <v>71.760000000000005</v>
          </cell>
        </row>
        <row r="61">
          <cell r="A61">
            <v>100</v>
          </cell>
          <cell r="B61" t="str">
            <v>(4")</v>
          </cell>
          <cell r="C61">
            <v>114.3</v>
          </cell>
          <cell r="D61">
            <v>107.1</v>
          </cell>
          <cell r="E61">
            <v>3.6</v>
          </cell>
          <cell r="F61">
            <v>25100</v>
          </cell>
          <cell r="G61">
            <v>116.4</v>
          </cell>
          <cell r="H61">
            <v>93.12</v>
          </cell>
        </row>
        <row r="62">
          <cell r="A62">
            <v>125</v>
          </cell>
          <cell r="B62" t="str">
            <v>(5")</v>
          </cell>
          <cell r="C62">
            <v>139.69999999999999</v>
          </cell>
          <cell r="D62">
            <v>132.5</v>
          </cell>
          <cell r="E62">
            <v>3.6</v>
          </cell>
          <cell r="F62">
            <v>42400</v>
          </cell>
          <cell r="G62">
            <v>144</v>
          </cell>
          <cell r="H62">
            <v>115.2</v>
          </cell>
        </row>
        <row r="63">
          <cell r="A63">
            <v>150</v>
          </cell>
          <cell r="B63" t="str">
            <v>(6")</v>
          </cell>
          <cell r="C63">
            <v>168.3</v>
          </cell>
          <cell r="D63">
            <v>159.30000000000001</v>
          </cell>
          <cell r="E63">
            <v>4.5</v>
          </cell>
          <cell r="F63">
            <v>74900</v>
          </cell>
          <cell r="G63">
            <v>173.2</v>
          </cell>
          <cell r="H63">
            <v>138.56</v>
          </cell>
        </row>
        <row r="64">
          <cell r="A64">
            <v>200</v>
          </cell>
          <cell r="B64" t="str">
            <v>(8")</v>
          </cell>
          <cell r="C64">
            <v>219.1</v>
          </cell>
          <cell r="D64">
            <v>207.29999999999998</v>
          </cell>
          <cell r="E64">
            <v>5.9</v>
          </cell>
          <cell r="F64">
            <v>121000</v>
          </cell>
          <cell r="G64">
            <v>238.2</v>
          </cell>
          <cell r="H64">
            <v>190.56</v>
          </cell>
        </row>
        <row r="65">
          <cell r="A65">
            <v>250</v>
          </cell>
          <cell r="B65" t="str">
            <v>(10")</v>
          </cell>
          <cell r="C65">
            <v>273</v>
          </cell>
          <cell r="D65">
            <v>260.39999999999998</v>
          </cell>
          <cell r="E65">
            <v>6.3</v>
          </cell>
          <cell r="F65">
            <v>271000</v>
          </cell>
          <cell r="G65">
            <v>306</v>
          </cell>
          <cell r="H65">
            <v>244.8</v>
          </cell>
        </row>
        <row r="66">
          <cell r="A66">
            <v>300</v>
          </cell>
          <cell r="B66" t="str">
            <v>(12")</v>
          </cell>
          <cell r="C66">
            <v>323.89999999999998</v>
          </cell>
          <cell r="D66">
            <v>309.7</v>
          </cell>
          <cell r="E66">
            <v>7.1</v>
          </cell>
          <cell r="F66">
            <v>487000</v>
          </cell>
          <cell r="G66">
            <v>458</v>
          </cell>
          <cell r="H66">
            <v>366.40000000000003</v>
          </cell>
        </row>
        <row r="67">
          <cell r="A67">
            <v>350</v>
          </cell>
          <cell r="B67" t="str">
            <v>(14")</v>
          </cell>
          <cell r="C67">
            <v>355.6</v>
          </cell>
          <cell r="D67">
            <v>341.40000000000003</v>
          </cell>
          <cell r="E67">
            <v>7.1</v>
          </cell>
          <cell r="G67">
            <v>290</v>
          </cell>
          <cell r="H67">
            <v>232</v>
          </cell>
        </row>
        <row r="68">
          <cell r="A68">
            <v>400</v>
          </cell>
          <cell r="B68" t="str">
            <v>(16")</v>
          </cell>
          <cell r="C68">
            <v>406.4</v>
          </cell>
          <cell r="D68">
            <v>390.4</v>
          </cell>
          <cell r="E68">
            <v>8</v>
          </cell>
          <cell r="G68">
            <v>459</v>
          </cell>
          <cell r="H68">
            <v>367.20000000000005</v>
          </cell>
        </row>
        <row r="69">
          <cell r="A69">
            <v>450</v>
          </cell>
          <cell r="B69" t="str">
            <v>(18")</v>
          </cell>
          <cell r="C69">
            <v>457.2</v>
          </cell>
          <cell r="D69">
            <v>437.2</v>
          </cell>
          <cell r="E69">
            <v>10</v>
          </cell>
          <cell r="G69">
            <v>514</v>
          </cell>
          <cell r="H69">
            <v>411.20000000000005</v>
          </cell>
        </row>
        <row r="70">
          <cell r="A70">
            <v>500</v>
          </cell>
          <cell r="B70" t="str">
            <v>(20")</v>
          </cell>
          <cell r="C70">
            <v>508</v>
          </cell>
          <cell r="D70">
            <v>486</v>
          </cell>
          <cell r="E70">
            <v>11</v>
          </cell>
          <cell r="G70">
            <v>571</v>
          </cell>
          <cell r="H70">
            <v>456.8</v>
          </cell>
        </row>
        <row r="71">
          <cell r="A71">
            <v>550</v>
          </cell>
          <cell r="B71" t="str">
            <v>(22")</v>
          </cell>
          <cell r="C71">
            <v>558</v>
          </cell>
          <cell r="D71">
            <v>536</v>
          </cell>
          <cell r="E71">
            <v>11</v>
          </cell>
          <cell r="G71">
            <v>630</v>
          </cell>
          <cell r="H71">
            <v>504</v>
          </cell>
        </row>
        <row r="72">
          <cell r="A72">
            <v>600</v>
          </cell>
          <cell r="B72" t="str">
            <v>(24")</v>
          </cell>
          <cell r="C72">
            <v>609.4</v>
          </cell>
          <cell r="D72">
            <v>585.4</v>
          </cell>
          <cell r="E72">
            <v>12</v>
          </cell>
          <cell r="G72">
            <v>688</v>
          </cell>
          <cell r="H72">
            <v>550.4</v>
          </cell>
        </row>
        <row r="78">
          <cell r="A78">
            <v>29.1</v>
          </cell>
          <cell r="B78">
            <v>25</v>
          </cell>
          <cell r="C78" t="str">
            <v>(1")</v>
          </cell>
          <cell r="D78">
            <v>33.700000000000003</v>
          </cell>
          <cell r="E78">
            <v>2.2999999999999998</v>
          </cell>
          <cell r="G78">
            <v>29.1</v>
          </cell>
          <cell r="H78">
            <v>23.28</v>
          </cell>
        </row>
        <row r="79">
          <cell r="A79">
            <v>37.200000000000003</v>
          </cell>
          <cell r="B79">
            <v>25</v>
          </cell>
          <cell r="C79" t="str">
            <v>(1")</v>
          </cell>
          <cell r="D79">
            <v>33.700000000000003</v>
          </cell>
          <cell r="E79">
            <v>2.2999999999999998</v>
          </cell>
          <cell r="G79">
            <v>29.1</v>
          </cell>
          <cell r="H79">
            <v>23.28</v>
          </cell>
        </row>
        <row r="80">
          <cell r="A80">
            <v>43.1</v>
          </cell>
          <cell r="B80">
            <v>32</v>
          </cell>
          <cell r="C80" t="str">
            <v>(1¼")</v>
          </cell>
          <cell r="D80">
            <v>42.4</v>
          </cell>
          <cell r="E80">
            <v>2.6</v>
          </cell>
          <cell r="F80">
            <v>1290</v>
          </cell>
          <cell r="G80">
            <v>37.200000000000003</v>
          </cell>
          <cell r="H80">
            <v>29.76</v>
          </cell>
        </row>
        <row r="81">
          <cell r="A81">
            <v>54.5</v>
          </cell>
          <cell r="B81">
            <v>40</v>
          </cell>
          <cell r="C81" t="str">
            <v>(1½")</v>
          </cell>
          <cell r="D81">
            <v>48.3</v>
          </cell>
          <cell r="E81">
            <v>2.6</v>
          </cell>
          <cell r="F81">
            <v>2750</v>
          </cell>
          <cell r="G81">
            <v>43.1</v>
          </cell>
          <cell r="H81">
            <v>34.479999999999997</v>
          </cell>
        </row>
        <row r="82">
          <cell r="A82">
            <v>70.3</v>
          </cell>
          <cell r="B82">
            <v>50</v>
          </cell>
          <cell r="C82" t="str">
            <v>(2")</v>
          </cell>
          <cell r="D82">
            <v>60.3</v>
          </cell>
          <cell r="E82">
            <v>2.9</v>
          </cell>
          <cell r="F82">
            <v>4020</v>
          </cell>
          <cell r="G82">
            <v>54.5</v>
          </cell>
          <cell r="H82">
            <v>43.6</v>
          </cell>
        </row>
        <row r="83">
          <cell r="A83">
            <v>82.5</v>
          </cell>
          <cell r="B83">
            <v>65</v>
          </cell>
          <cell r="C83" t="str">
            <v>(2½")</v>
          </cell>
          <cell r="D83">
            <v>76.099999999999994</v>
          </cell>
          <cell r="E83">
            <v>2.9</v>
          </cell>
          <cell r="F83">
            <v>7240</v>
          </cell>
          <cell r="G83">
            <v>70.3</v>
          </cell>
          <cell r="H83">
            <v>56.24</v>
          </cell>
        </row>
        <row r="84">
          <cell r="A84">
            <v>107.1</v>
          </cell>
          <cell r="B84">
            <v>80</v>
          </cell>
          <cell r="C84" t="str">
            <v>(3")</v>
          </cell>
          <cell r="D84">
            <v>88.9</v>
          </cell>
          <cell r="E84">
            <v>3.2</v>
          </cell>
          <cell r="F84">
            <v>16300</v>
          </cell>
          <cell r="G84">
            <v>89.7</v>
          </cell>
          <cell r="H84">
            <v>71.760000000000005</v>
          </cell>
        </row>
        <row r="85">
          <cell r="A85">
            <v>132.5</v>
          </cell>
          <cell r="B85">
            <v>100</v>
          </cell>
          <cell r="C85" t="str">
            <v>(4")</v>
          </cell>
          <cell r="D85">
            <v>114.3</v>
          </cell>
          <cell r="E85">
            <v>3.6</v>
          </cell>
          <cell r="F85">
            <v>25100</v>
          </cell>
          <cell r="G85">
            <v>116.4</v>
          </cell>
          <cell r="H85">
            <v>93.12</v>
          </cell>
        </row>
        <row r="86">
          <cell r="A86">
            <v>159.30000000000001</v>
          </cell>
          <cell r="B86">
            <v>125</v>
          </cell>
          <cell r="C86" t="str">
            <v>(5")</v>
          </cell>
          <cell r="D86">
            <v>139.69999999999999</v>
          </cell>
          <cell r="E86">
            <v>3.6</v>
          </cell>
          <cell r="F86">
            <v>42400</v>
          </cell>
          <cell r="G86">
            <v>144</v>
          </cell>
          <cell r="H86">
            <v>115.2</v>
          </cell>
        </row>
        <row r="87">
          <cell r="A87">
            <v>207.3</v>
          </cell>
          <cell r="B87">
            <v>150</v>
          </cell>
          <cell r="C87" t="str">
            <v>(6")</v>
          </cell>
          <cell r="D87">
            <v>168.3</v>
          </cell>
          <cell r="E87">
            <v>4.5</v>
          </cell>
          <cell r="F87">
            <v>74900</v>
          </cell>
          <cell r="G87">
            <v>173.2</v>
          </cell>
          <cell r="H87">
            <v>138.56</v>
          </cell>
        </row>
        <row r="88">
          <cell r="A88">
            <v>260.39999999999998</v>
          </cell>
          <cell r="B88">
            <v>200</v>
          </cell>
          <cell r="C88" t="str">
            <v>(8")</v>
          </cell>
          <cell r="D88">
            <v>219.1</v>
          </cell>
          <cell r="E88">
            <v>5.9</v>
          </cell>
          <cell r="F88">
            <v>121000</v>
          </cell>
          <cell r="G88">
            <v>238.2</v>
          </cell>
          <cell r="H88">
            <v>190.56</v>
          </cell>
        </row>
        <row r="89">
          <cell r="A89">
            <v>309.7</v>
          </cell>
          <cell r="B89">
            <v>250</v>
          </cell>
          <cell r="C89" t="str">
            <v>(10")</v>
          </cell>
          <cell r="D89">
            <v>273</v>
          </cell>
          <cell r="E89">
            <v>6.3</v>
          </cell>
          <cell r="F89">
            <v>271000</v>
          </cell>
          <cell r="G89">
            <v>306</v>
          </cell>
          <cell r="H89">
            <v>244.8</v>
          </cell>
        </row>
        <row r="90">
          <cell r="A90">
            <v>341.4</v>
          </cell>
          <cell r="B90">
            <v>300</v>
          </cell>
          <cell r="C90" t="str">
            <v>(12")</v>
          </cell>
          <cell r="D90">
            <v>323.89999999999998</v>
          </cell>
          <cell r="E90">
            <v>7.1</v>
          </cell>
          <cell r="F90">
            <v>487000</v>
          </cell>
          <cell r="G90">
            <v>458</v>
          </cell>
          <cell r="H90">
            <v>366.4</v>
          </cell>
        </row>
        <row r="91">
          <cell r="A91">
            <v>390.4</v>
          </cell>
          <cell r="B91">
            <v>350</v>
          </cell>
          <cell r="C91" t="str">
            <v>(14")</v>
          </cell>
          <cell r="D91">
            <v>355.6</v>
          </cell>
          <cell r="E91">
            <v>7.1</v>
          </cell>
          <cell r="G91">
            <v>290</v>
          </cell>
          <cell r="H91">
            <v>232</v>
          </cell>
        </row>
        <row r="92">
          <cell r="A92">
            <v>437.2</v>
          </cell>
          <cell r="B92">
            <v>400</v>
          </cell>
          <cell r="C92" t="str">
            <v>(16")</v>
          </cell>
          <cell r="D92">
            <v>406.4</v>
          </cell>
          <cell r="E92">
            <v>8</v>
          </cell>
          <cell r="G92">
            <v>459</v>
          </cell>
          <cell r="H92">
            <v>367.2</v>
          </cell>
        </row>
        <row r="93">
          <cell r="A93">
            <v>486</v>
          </cell>
          <cell r="B93">
            <v>450</v>
          </cell>
          <cell r="C93" t="str">
            <v>(18")</v>
          </cell>
          <cell r="D93">
            <v>457.2</v>
          </cell>
          <cell r="E93">
            <v>10</v>
          </cell>
          <cell r="G93">
            <v>514</v>
          </cell>
          <cell r="H93">
            <v>411.2</v>
          </cell>
        </row>
        <row r="94">
          <cell r="A94">
            <v>536</v>
          </cell>
          <cell r="B94">
            <v>500</v>
          </cell>
          <cell r="C94" t="str">
            <v>(20")</v>
          </cell>
          <cell r="D94">
            <v>508</v>
          </cell>
          <cell r="E94">
            <v>11</v>
          </cell>
          <cell r="G94">
            <v>571</v>
          </cell>
          <cell r="H94">
            <v>456.8</v>
          </cell>
        </row>
        <row r="95">
          <cell r="A95">
            <v>585.4</v>
          </cell>
          <cell r="B95">
            <v>550</v>
          </cell>
          <cell r="C95" t="str">
            <v>(22")</v>
          </cell>
          <cell r="D95">
            <v>558</v>
          </cell>
          <cell r="E95">
            <v>11</v>
          </cell>
          <cell r="G95">
            <v>630</v>
          </cell>
          <cell r="H95">
            <v>504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 servizio energia consip"/>
      <sheetName val="Calcolo prestiti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  <sheetName val="Legenda "/>
      <sheetName val="bilancio"/>
      <sheetName val="GS1"/>
      <sheetName val="GM5"/>
      <sheetName val="approvv"/>
      <sheetName val="GM7"/>
      <sheetName val="GM52"/>
      <sheetName val="GM10"/>
      <sheetName val="GM11"/>
      <sheetName val="GM8"/>
      <sheetName val="GM9"/>
      <sheetName val="GM12"/>
      <sheetName val="GM51"/>
      <sheetName val="GM75"/>
      <sheetName val="trasporto"/>
      <sheetName val="GM58"/>
      <sheetName val="GM62"/>
      <sheetName val="GM18"/>
      <sheetName val="rigass&amp;stock"/>
      <sheetName val="GM19"/>
      <sheetName val="distribuzione"/>
      <sheetName val="GM68"/>
      <sheetName val="GM67"/>
      <sheetName val="GM34"/>
      <sheetName val="GM53"/>
      <sheetName val="GM65"/>
      <sheetName val="GM54"/>
      <sheetName val="GM56"/>
      <sheetName val="GM66"/>
      <sheetName val="GM74"/>
      <sheetName val="GM55"/>
      <sheetName val="GPL e altri gas"/>
      <sheetName val="GM69"/>
      <sheetName val="GM70"/>
      <sheetName val="GM71"/>
      <sheetName val="ingrosso"/>
      <sheetName val="GM57"/>
      <sheetName val="GM6tris"/>
      <sheetName val="GM6"/>
      <sheetName val="GM13"/>
      <sheetName val="GM14"/>
      <sheetName val="GM15"/>
      <sheetName val="dettaglio"/>
      <sheetName val="GM59"/>
      <sheetName val="GM63"/>
      <sheetName val="GM60"/>
      <sheetName val="GM61"/>
      <sheetName val="GM64"/>
      <sheetName val="GM50"/>
      <sheetName val="GM72"/>
      <sheetName val="GM73"/>
      <sheetName val="prezzi"/>
      <sheetName val="GP35"/>
      <sheetName val="GP36"/>
      <sheetName val="GP29"/>
      <sheetName val="GP31"/>
      <sheetName val="GP32"/>
      <sheetName val="GS3"/>
      <sheetName val="G27"/>
      <sheetName val="GP30"/>
      <sheetName val="GS3 old"/>
      <sheetName val="G27old"/>
      <sheetName val="sicurezza&amp;continuità"/>
      <sheetName val="Q1"/>
      <sheetName val="Q5"/>
      <sheetName val="Q6"/>
      <sheetName val="Q2"/>
      <sheetName val="Q37"/>
      <sheetName val="Q38"/>
      <sheetName val="qualità comm"/>
      <sheetName val="Q33"/>
      <sheetName val="Q34"/>
      <sheetName val="Q35"/>
      <sheetName val="reclami&amp;rimborsi"/>
      <sheetName val="Q3"/>
      <sheetName val="Q20"/>
      <sheetName val="Q4"/>
      <sheetName val="GS2_immissioni"/>
      <sheetName val="GM4_diagramma_bilancio"/>
      <sheetName val="GM6bis_vendite mercato finale"/>
      <sheetName val="GM16_PSV_frequenza_vol_scamb"/>
      <sheetName val="GM35"/>
      <sheetName val="GM36"/>
      <sheetName val="GM18_conferimenti"/>
      <sheetName val="GM20_stoccaggio_mod_ciclica"/>
      <sheetName val="GM21_istanze_concessione"/>
      <sheetName val="GM21bis_progetti GNL"/>
      <sheetName val="GM22_reti_distribuzione_GPL"/>
      <sheetName val="GM23_opzioni tariffarie"/>
      <sheetName val="GP24_corrispettivi_trasporto"/>
      <sheetName val="GP25_corrispettivi_GNL"/>
      <sheetName val="GM17"/>
      <sheetName val="GM55 (2)"/>
      <sheetName val="GM13-bis"/>
      <sheetName val="GM14-bis"/>
      <sheetName val="GM15-bis"/>
      <sheetName val="GP27"/>
      <sheetName val="GM76"/>
    </sheetNames>
    <sheetDataSet>
      <sheetData sheetId="0"/>
      <sheetData sheetId="1"/>
      <sheetData sheetId="2"/>
      <sheetData sheetId="3"/>
      <sheetData sheetId="4">
        <row r="1">
          <cell r="A1" t="str">
            <v xml:space="preserve">BILANCIO DEGLI OPERATORI DEL SETTORE DEL GAS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E Terre di Pianura"/>
      <sheetName val="CME importi"/>
    </sheetNames>
    <definedNames>
      <definedName name="Loan_Start" refersTo="#RIF!"/>
      <definedName name="Rate_totali" refersTo="#RIF!"/>
      <definedName name="Rate_totali_4" refersTo="#RIF!"/>
      <definedName name="Rate_totali_6" refersTo="#RIF!"/>
      <definedName name="Rate_totali_6_4" refersTo="#RIF!"/>
      <definedName name="Tasso_periodico" refersTo="#RIF!"/>
      <definedName name="Tasso_periodico_4" refersTo="#RIF!"/>
      <definedName name="Tasso_periodico_6" refersTo="#RIF!"/>
      <definedName name="Tasso_periodico_6_4" refersTo="#RIF!"/>
    </defined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Canone"/>
      <sheetName val="Analisi Costi"/>
      <sheetName val="Prospetto per Ente"/>
      <sheetName val="Recupero accisa"/>
      <sheetName val="Storico Consumi"/>
      <sheetName val="ORARI"/>
    </sheetNames>
    <sheetDataSet>
      <sheetData sheetId="0"/>
      <sheetData sheetId="1"/>
      <sheetData sheetId="2"/>
      <sheetData sheetId="3"/>
      <sheetData sheetId="4"/>
      <sheetData sheetId="5"/>
      <sheetData sheetId="6">
        <row r="39">
          <cell r="D39" t="str">
            <v>ALLOGGIO_A</v>
          </cell>
          <cell r="G39">
            <v>14</v>
          </cell>
          <cell r="H39">
            <v>14</v>
          </cell>
          <cell r="I39">
            <v>14</v>
          </cell>
          <cell r="J39">
            <v>14</v>
          </cell>
          <cell r="K39">
            <v>14</v>
          </cell>
          <cell r="L39">
            <v>14</v>
          </cell>
          <cell r="M39">
            <v>14</v>
          </cell>
        </row>
        <row r="40">
          <cell r="D40" t="str">
            <v>ALLOGGIO_B</v>
          </cell>
          <cell r="G40">
            <v>8</v>
          </cell>
          <cell r="H40">
            <v>8</v>
          </cell>
          <cell r="I40">
            <v>8</v>
          </cell>
          <cell r="J40">
            <v>8</v>
          </cell>
          <cell r="K40">
            <v>8</v>
          </cell>
          <cell r="L40">
            <v>8</v>
          </cell>
          <cell r="M40">
            <v>8</v>
          </cell>
        </row>
        <row r="41">
          <cell r="D41" t="str">
            <v>UFFICIO_A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0</v>
          </cell>
          <cell r="M41">
            <v>0</v>
          </cell>
        </row>
        <row r="42">
          <cell r="D42" t="str">
            <v>UFFICIO_B</v>
          </cell>
          <cell r="G42">
            <v>5</v>
          </cell>
          <cell r="H42">
            <v>5</v>
          </cell>
          <cell r="I42">
            <v>5</v>
          </cell>
          <cell r="J42">
            <v>5</v>
          </cell>
          <cell r="K42">
            <v>5</v>
          </cell>
        </row>
        <row r="43">
          <cell r="D43" t="str">
            <v>MAGAZZINO_A</v>
          </cell>
          <cell r="G43">
            <v>14</v>
          </cell>
          <cell r="H43">
            <v>14</v>
          </cell>
          <cell r="I43">
            <v>14</v>
          </cell>
          <cell r="J43">
            <v>14</v>
          </cell>
          <cell r="K43">
            <v>14</v>
          </cell>
        </row>
        <row r="44">
          <cell r="D44" t="str">
            <v>MAGAZZINO_B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</row>
        <row r="45">
          <cell r="D45" t="str">
            <v>INFERMERIA_A</v>
          </cell>
          <cell r="G45">
            <v>14</v>
          </cell>
          <cell r="H45">
            <v>14</v>
          </cell>
          <cell r="I45">
            <v>14</v>
          </cell>
          <cell r="J45">
            <v>14</v>
          </cell>
          <cell r="K45">
            <v>14</v>
          </cell>
          <cell r="L45">
            <v>14</v>
          </cell>
          <cell r="M45">
            <v>14</v>
          </cell>
        </row>
        <row r="46">
          <cell r="D46" t="str">
            <v>INFERMERIA_B</v>
          </cell>
          <cell r="G46">
            <v>14</v>
          </cell>
          <cell r="H46">
            <v>14</v>
          </cell>
          <cell r="I46">
            <v>14</v>
          </cell>
          <cell r="J46">
            <v>14</v>
          </cell>
          <cell r="K46">
            <v>14</v>
          </cell>
          <cell r="L46">
            <v>14</v>
          </cell>
          <cell r="M46">
            <v>14</v>
          </cell>
        </row>
        <row r="47">
          <cell r="D47" t="str">
            <v>CORPO DI GUARDIA_A</v>
          </cell>
          <cell r="G47">
            <v>24</v>
          </cell>
          <cell r="H47">
            <v>24</v>
          </cell>
          <cell r="I47">
            <v>24</v>
          </cell>
          <cell r="J47">
            <v>24</v>
          </cell>
          <cell r="K47">
            <v>24</v>
          </cell>
          <cell r="L47">
            <v>24</v>
          </cell>
          <cell r="M47">
            <v>24</v>
          </cell>
        </row>
        <row r="48">
          <cell r="D48" t="str">
            <v>CORPO DI GUARDIA_B</v>
          </cell>
          <cell r="G48">
            <v>18</v>
          </cell>
          <cell r="H48">
            <v>18</v>
          </cell>
          <cell r="I48">
            <v>18</v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</row>
        <row r="49">
          <cell r="D49" t="str">
            <v>ANTIGELO</v>
          </cell>
          <cell r="G49">
            <v>24</v>
          </cell>
          <cell r="H49">
            <v>24</v>
          </cell>
          <cell r="I49">
            <v>24</v>
          </cell>
          <cell r="J49">
            <v>24</v>
          </cell>
          <cell r="K49">
            <v>24</v>
          </cell>
          <cell r="L49">
            <v>24</v>
          </cell>
          <cell r="M49">
            <v>24</v>
          </cell>
        </row>
        <row r="50">
          <cell r="D50" t="str">
            <v>MENSA</v>
          </cell>
          <cell r="G50">
            <v>10</v>
          </cell>
          <cell r="H50">
            <v>10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Canone"/>
      <sheetName val="Analisi Costi"/>
      <sheetName val="Prospetto per Ente"/>
      <sheetName val="Recupero accisa"/>
      <sheetName val="Storico Consumi"/>
      <sheetName val="ORARI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9">
          <cell r="D39" t="str">
            <v>ALLOGGIO_A</v>
          </cell>
          <cell r="G39">
            <v>14</v>
          </cell>
          <cell r="H39">
            <v>14</v>
          </cell>
          <cell r="I39">
            <v>14</v>
          </cell>
          <cell r="J39">
            <v>14</v>
          </cell>
          <cell r="K39">
            <v>14</v>
          </cell>
          <cell r="L39">
            <v>14</v>
          </cell>
          <cell r="M39">
            <v>14</v>
          </cell>
        </row>
        <row r="40">
          <cell r="D40" t="str">
            <v>ALLOGGIO_B</v>
          </cell>
          <cell r="G40">
            <v>8</v>
          </cell>
          <cell r="H40">
            <v>8</v>
          </cell>
          <cell r="I40">
            <v>8</v>
          </cell>
          <cell r="J40">
            <v>8</v>
          </cell>
          <cell r="K40">
            <v>8</v>
          </cell>
          <cell r="L40">
            <v>8</v>
          </cell>
          <cell r="M40">
            <v>8</v>
          </cell>
        </row>
        <row r="41">
          <cell r="D41" t="str">
            <v>UFFICIO_A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0</v>
          </cell>
          <cell r="M41">
            <v>0</v>
          </cell>
        </row>
        <row r="42">
          <cell r="D42" t="str">
            <v>UFFICIO_B</v>
          </cell>
          <cell r="G42">
            <v>5</v>
          </cell>
          <cell r="H42">
            <v>5</v>
          </cell>
          <cell r="I42">
            <v>5</v>
          </cell>
          <cell r="J42">
            <v>5</v>
          </cell>
          <cell r="K42">
            <v>5</v>
          </cell>
        </row>
        <row r="43">
          <cell r="D43" t="str">
            <v>MAGAZZINO_A</v>
          </cell>
          <cell r="G43">
            <v>14</v>
          </cell>
          <cell r="H43">
            <v>14</v>
          </cell>
          <cell r="I43">
            <v>14</v>
          </cell>
          <cell r="J43">
            <v>14</v>
          </cell>
          <cell r="K43">
            <v>14</v>
          </cell>
        </row>
        <row r="44">
          <cell r="D44" t="str">
            <v>MAGAZZINO_B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</row>
        <row r="45">
          <cell r="D45" t="str">
            <v>INFERMERIA_A</v>
          </cell>
          <cell r="G45">
            <v>14</v>
          </cell>
          <cell r="H45">
            <v>14</v>
          </cell>
          <cell r="I45">
            <v>14</v>
          </cell>
          <cell r="J45">
            <v>14</v>
          </cell>
          <cell r="K45">
            <v>14</v>
          </cell>
          <cell r="L45">
            <v>14</v>
          </cell>
          <cell r="M45">
            <v>14</v>
          </cell>
        </row>
        <row r="46">
          <cell r="D46" t="str">
            <v>INFERMERIA_B</v>
          </cell>
          <cell r="G46">
            <v>14</v>
          </cell>
          <cell r="H46">
            <v>14</v>
          </cell>
          <cell r="I46">
            <v>14</v>
          </cell>
          <cell r="J46">
            <v>14</v>
          </cell>
          <cell r="K46">
            <v>14</v>
          </cell>
          <cell r="L46">
            <v>14</v>
          </cell>
          <cell r="M46">
            <v>14</v>
          </cell>
        </row>
        <row r="47">
          <cell r="D47" t="str">
            <v>CORPO DI GUARDIA_A</v>
          </cell>
          <cell r="G47">
            <v>24</v>
          </cell>
          <cell r="H47">
            <v>24</v>
          </cell>
          <cell r="I47">
            <v>24</v>
          </cell>
          <cell r="J47">
            <v>24</v>
          </cell>
          <cell r="K47">
            <v>24</v>
          </cell>
          <cell r="L47">
            <v>24</v>
          </cell>
          <cell r="M47">
            <v>24</v>
          </cell>
        </row>
        <row r="48">
          <cell r="D48" t="str">
            <v>CORPO DI GUARDIA_B</v>
          </cell>
          <cell r="G48">
            <v>18</v>
          </cell>
          <cell r="H48">
            <v>18</v>
          </cell>
          <cell r="I48">
            <v>18</v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</row>
        <row r="49">
          <cell r="D49" t="str">
            <v>ANTIGELO</v>
          </cell>
          <cell r="G49">
            <v>24</v>
          </cell>
          <cell r="H49">
            <v>24</v>
          </cell>
          <cell r="I49">
            <v>24</v>
          </cell>
          <cell r="J49">
            <v>24</v>
          </cell>
          <cell r="K49">
            <v>24</v>
          </cell>
          <cell r="L49">
            <v>24</v>
          </cell>
          <cell r="M49">
            <v>24</v>
          </cell>
        </row>
        <row r="50">
          <cell r="D50" t="str">
            <v>MENSA</v>
          </cell>
          <cell r="G50">
            <v>10</v>
          </cell>
          <cell r="H50">
            <v>10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. Costi-Ricavi (finale)"/>
      <sheetName val="Riepil. Costi-Ricavi (per soci)"/>
      <sheetName val="Mod. off.n.1-D (costi per soci)"/>
      <sheetName val="Riepilogo Costi-Ricavi"/>
      <sheetName val="Modulo di offerta n.1-D"/>
      <sheetName val="Modulo di offerta n.2-D-"/>
      <sheetName val="Modulo di offerta n.3-D"/>
      <sheetName val="Modulo di offerta n.4-D"/>
      <sheetName val="Modulo di offerta n.5-D"/>
      <sheetName val="Da studio prog."/>
      <sheetName val="Consumi FE-H1 post-riqual"/>
      <sheetName val="Consumi FE-H1 pre-riqual"/>
      <sheetName val="Consumi storici"/>
      <sheetName val="Mod.di offerta n.2-D  da Sicca"/>
      <sheetName val="Mod. di offerta n.3-D da Sicca"/>
      <sheetName val="Mod. di offerta n.4-D da Sicca"/>
      <sheetName val="Mod. di offerta n.5-D da Sicca"/>
      <sheetName val="Riepil__Costi-Ricavi_(finale)1"/>
      <sheetName val="Riepil__Costi-Ricavi_(per_soci1"/>
      <sheetName val="Mod__off_n_1-D_(costi_per_soci1"/>
      <sheetName val="Riepilogo_Costi-Ricavi1"/>
      <sheetName val="Modulo_di_offerta_n_1-D1"/>
      <sheetName val="Modulo_di_offerta_n_2-D-1"/>
      <sheetName val="Modulo_di_offerta_n_3-D1"/>
      <sheetName val="Modulo_di_offerta_n_4-D1"/>
      <sheetName val="Modulo_di_offerta_n_5-D1"/>
      <sheetName val="Da_studio_prog_1"/>
      <sheetName val="Consumi_FE-H1_post-riqual1"/>
      <sheetName val="Consumi_FE-H1_pre-riqual1"/>
      <sheetName val="Consumi_storici1"/>
      <sheetName val="Mod_di_offerta_n_2-D__da_Sicca1"/>
      <sheetName val="Mod__di_offerta_n_3-D_da_Sicca1"/>
      <sheetName val="Mod__di_offerta_n_4-D_da_Sicca1"/>
      <sheetName val="Mod__di_offerta_n_5-D_da_Sicca1"/>
      <sheetName val="Riepil__Costi-Ricavi_(finale)"/>
      <sheetName val="Riepil__Costi-Ricavi_(per_soci)"/>
      <sheetName val="Mod__off_n_1-D_(costi_per_soci)"/>
      <sheetName val="Riepilogo_Costi-Ricavi"/>
      <sheetName val="Modulo_di_offerta_n_1-D"/>
      <sheetName val="Modulo_di_offerta_n_2-D-"/>
      <sheetName val="Modulo_di_offerta_n_3-D"/>
      <sheetName val="Modulo_di_offerta_n_4-D"/>
      <sheetName val="Modulo_di_offerta_n_5-D"/>
      <sheetName val="Da_studio_prog_"/>
      <sheetName val="Consumi_FE-H1_post-riqual"/>
      <sheetName val="Consumi_FE-H1_pre-riqual"/>
      <sheetName val="Consumi_storici"/>
      <sheetName val="Mod_di_offerta_n_2-D__da_Sicca"/>
      <sheetName val="Mod__di_offerta_n_3-D_da_Sicca"/>
      <sheetName val="Mod__di_offerta_n_4-D_da_Sicca"/>
      <sheetName val="Mod__di_offerta_n_5-D_da_Sicca"/>
      <sheetName val="Riepil__Costi-Ricavi_(finale)2"/>
      <sheetName val="Riepil__Costi-Ricavi_(per_soci2"/>
      <sheetName val="Mod__off_n_1-D_(costi_per_soci2"/>
      <sheetName val="Riepilogo_Costi-Ricavi2"/>
      <sheetName val="Modulo_di_offerta_n_1-D2"/>
      <sheetName val="Modulo_di_offerta_n_2-D-2"/>
      <sheetName val="Modulo_di_offerta_n_3-D2"/>
      <sheetName val="Modulo_di_offerta_n_4-D2"/>
      <sheetName val="Modulo_di_offerta_n_5-D2"/>
      <sheetName val="Da_studio_prog_2"/>
      <sheetName val="Consumi_FE-H1_post-riqual2"/>
      <sheetName val="Consumi_FE-H1_pre-riqual2"/>
      <sheetName val="Consumi_storici2"/>
      <sheetName val="Mod_di_offerta_n_2-D__da_Sicca2"/>
      <sheetName val="Mod__di_offerta_n_3-D_da_Sicca2"/>
      <sheetName val="Mod__di_offerta_n_4-D_da_Sicca2"/>
      <sheetName val="Mod__di_offerta_n_5-D_da_Sicca2"/>
      <sheetName val="Riepil__Costi-Ricavi_(finale)3"/>
      <sheetName val="Riepil__Costi-Ricavi_(per_soci3"/>
      <sheetName val="Mod__off_n_1-D_(costi_per_soci3"/>
      <sheetName val="Riepilogo_Costi-Ricavi3"/>
      <sheetName val="Modulo_di_offerta_n_1-D3"/>
      <sheetName val="Modulo_di_offerta_n_2-D-3"/>
      <sheetName val="Modulo_di_offerta_n_3-D3"/>
      <sheetName val="Modulo_di_offerta_n_4-D3"/>
      <sheetName val="Modulo_di_offerta_n_5-D3"/>
      <sheetName val="Da_studio_prog_3"/>
      <sheetName val="Consumi_FE-H1_post-riqual3"/>
      <sheetName val="Consumi_FE-H1_pre-riqual3"/>
      <sheetName val="Consumi_storici3"/>
      <sheetName val="Mod_di_offerta_n_2-D__da_Sicca3"/>
      <sheetName val="Mod__di_offerta_n_3-D_da_Sicca3"/>
      <sheetName val="Mod__di_offerta_n_4-D_da_Sicca3"/>
      <sheetName val="Mod__di_offerta_n_5-D_da_Sicca3"/>
      <sheetName val="Riepil__Costi-Ricavi_(finale)5"/>
      <sheetName val="Riepil__Costi-Ricavi_(per_soci5"/>
      <sheetName val="Mod__off_n_1-D_(costi_per_soci5"/>
      <sheetName val="Riepilogo_Costi-Ricavi5"/>
      <sheetName val="Modulo_di_offerta_n_1-D5"/>
      <sheetName val="Modulo_di_offerta_n_2-D-5"/>
      <sheetName val="Modulo_di_offerta_n_3-D5"/>
      <sheetName val="Modulo_di_offerta_n_4-D5"/>
      <sheetName val="Modulo_di_offerta_n_5-D5"/>
      <sheetName val="Da_studio_prog_5"/>
      <sheetName val="Consumi_FE-H1_post-riqual5"/>
      <sheetName val="Consumi_FE-H1_pre-riqual5"/>
      <sheetName val="Consumi_storici5"/>
      <sheetName val="Mod_di_offerta_n_2-D__da_Sicca5"/>
      <sheetName val="Mod__di_offerta_n_3-D_da_Sicca5"/>
      <sheetName val="Mod__di_offerta_n_4-D_da_Sicca5"/>
      <sheetName val="Mod__di_offerta_n_5-D_da_Sicca5"/>
      <sheetName val="Riepil__Costi-Ricavi_(finale)4"/>
      <sheetName val="Riepil__Costi-Ricavi_(per_soci4"/>
      <sheetName val="Mod__off_n_1-D_(costi_per_soci4"/>
      <sheetName val="Riepilogo_Costi-Ricavi4"/>
      <sheetName val="Modulo_di_offerta_n_1-D4"/>
      <sheetName val="Modulo_di_offerta_n_2-D-4"/>
      <sheetName val="Modulo_di_offerta_n_3-D4"/>
      <sheetName val="Modulo_di_offerta_n_4-D4"/>
      <sheetName val="Modulo_di_offerta_n_5-D4"/>
      <sheetName val="Da_studio_prog_4"/>
      <sheetName val="Consumi_FE-H1_post-riqual4"/>
      <sheetName val="Consumi_FE-H1_pre-riqual4"/>
      <sheetName val="Consumi_storici4"/>
      <sheetName val="Mod_di_offerta_n_2-D__da_Sicca4"/>
      <sheetName val="Mod__di_offerta_n_3-D_da_Sicca4"/>
      <sheetName val="Mod__di_offerta_n_4-D_da_Sicca4"/>
      <sheetName val="Mod__di_offerta_n_5-D_da_Sicca4"/>
      <sheetName val="Riepil__Costi-Ricavi_(finale)6"/>
      <sheetName val="Riepil__Costi-Ricavi_(per_soci6"/>
      <sheetName val="Mod__off_n_1-D_(costi_per_soci6"/>
      <sheetName val="Riepilogo_Costi-Ricavi6"/>
      <sheetName val="Modulo_di_offerta_n_1-D6"/>
      <sheetName val="Modulo_di_offerta_n_2-D-6"/>
      <sheetName val="Modulo_di_offerta_n_3-D6"/>
      <sheetName val="Modulo_di_offerta_n_4-D6"/>
      <sheetName val="Modulo_di_offerta_n_5-D6"/>
      <sheetName val="Da_studio_prog_6"/>
      <sheetName val="Consumi_FE-H1_post-riqual6"/>
      <sheetName val="Consumi_FE-H1_pre-riqual6"/>
      <sheetName val="Consumi_storici6"/>
      <sheetName val="Mod_di_offerta_n_2-D__da_Sicca6"/>
      <sheetName val="Mod__di_offerta_n_3-D_da_Sicca6"/>
      <sheetName val="Mod__di_offerta_n_4-D_da_Sicca6"/>
      <sheetName val="Mod__di_offerta_n_5-D_da_Sicca6"/>
    </sheetNames>
    <sheetDataSet>
      <sheetData sheetId="0"/>
      <sheetData sheetId="1"/>
      <sheetData sheetId="2"/>
      <sheetData sheetId="3"/>
      <sheetData sheetId="4">
        <row r="1">
          <cell r="T1">
            <v>0.47720000000000001</v>
          </cell>
          <cell r="U1">
            <v>1.0620000000000001</v>
          </cell>
          <cell r="AC1">
            <v>23.48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T1">
            <v>0.47720000000000001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T1">
            <v>0.47720000000000001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T1">
            <v>0.47720000000000001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">
          <cell r="T1">
            <v>0.47720000000000001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T1">
            <v>0.47720000000000001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1">
          <cell r="T1">
            <v>0.47720000000000001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1">
          <cell r="T1">
            <v>0.47720000000000001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PREZZI METI"/>
      <sheetName val="DEI - ELETTRICI"/>
      <sheetName val="DEI - RISTRUTTURAZ."/>
      <sheetName val="DEI - IMPIANTI"/>
      <sheetName val="Prezziario CCIA Mi"/>
      <sheetName val="C.M. ESEMPIO"/>
      <sheetName val="assistenze edil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Studio"/>
      <sheetName val="TRI"/>
      <sheetName val="Statistiche"/>
      <sheetName val="CHECK"/>
      <sheetName val="Elenchi"/>
      <sheetName val="Sintesistd"/>
      <sheetName val="Studiostd"/>
    </sheetNames>
    <sheetDataSet>
      <sheetData sheetId="0" refreshError="1">
        <row r="2">
          <cell r="K2" t="str">
            <v>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NITORI"/>
      <sheetName val="Ordini 2010"/>
      <sheetName val="Ordini Ge"/>
      <sheetName val="Tabella3"/>
      <sheetName val="TIPOLOGIA"/>
    </sheetNames>
    <sheetDataSet>
      <sheetData sheetId="0"/>
      <sheetData sheetId="1"/>
      <sheetData sheetId="2"/>
      <sheetData sheetId="3">
        <row r="1">
          <cell r="A1" t="str">
            <v>Man. Straordinaria 10%</v>
          </cell>
        </row>
      </sheetData>
      <sheetData sheetId="4">
        <row r="1">
          <cell r="A1" t="str">
            <v>Man. Straordinaria 10%</v>
          </cell>
        </row>
        <row r="2">
          <cell r="A2" t="str">
            <v>Ammortamento</v>
          </cell>
        </row>
        <row r="3">
          <cell r="A3" t="str">
            <v>Ammortamento TLC</v>
          </cell>
        </row>
        <row r="4">
          <cell r="A4" t="str">
            <v>Cancelleria</v>
          </cell>
        </row>
        <row r="5">
          <cell r="A5" t="str">
            <v>Combustibile</v>
          </cell>
        </row>
        <row r="6">
          <cell r="A6" t="str">
            <v>Gradi Giorno</v>
          </cell>
        </row>
        <row r="7">
          <cell r="A7" t="str">
            <v>Man. Ordinaria</v>
          </cell>
        </row>
        <row r="8">
          <cell r="A8" t="str">
            <v>Subappalto (Man. Ordinaria)</v>
          </cell>
        </row>
        <row r="9">
          <cell r="A9" t="str">
            <v>Spese generali</v>
          </cell>
        </row>
        <row r="10">
          <cell r="A10" t="str">
            <v>Vestiti</v>
          </cell>
        </row>
        <row r="11">
          <cell r="A11" t="str">
            <v>Manutenzione Straordinaria (non 10%)</v>
          </cell>
        </row>
        <row r="12">
          <cell r="A12" t="str">
            <v>ASTRIM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COSTI"/>
      <sheetName val="Conto Termico"/>
      <sheetName val="Analisi interventi + migliorie"/>
      <sheetName val="Costo manodopera"/>
      <sheetName val="Investimento per PEF"/>
      <sheetName val="Analisi interventi NO migliorie"/>
      <sheetName val="Risparmi venduti"/>
      <sheetName val="FORNITORI"/>
    </sheetNames>
    <sheetDataSet>
      <sheetData sheetId="0">
        <row r="24">
          <cell r="O24">
            <v>303412.2</v>
          </cell>
        </row>
        <row r="25">
          <cell r="L25">
            <v>6.8783068783068793E-2</v>
          </cell>
          <cell r="O25">
            <v>287985.44450000004</v>
          </cell>
        </row>
        <row r="26">
          <cell r="O26">
            <v>261483.63800000004</v>
          </cell>
        </row>
        <row r="35">
          <cell r="O35">
            <v>65000</v>
          </cell>
        </row>
        <row r="36">
          <cell r="O36">
            <v>21000</v>
          </cell>
        </row>
      </sheetData>
      <sheetData sheetId="1"/>
      <sheetData sheetId="2"/>
      <sheetData sheetId="3"/>
      <sheetData sheetId="4"/>
      <sheetData sheetId="5">
        <row r="10">
          <cell r="C10">
            <v>665701.5023290125</v>
          </cell>
        </row>
        <row r="11">
          <cell r="C11">
            <v>19971.045069870375</v>
          </cell>
        </row>
        <row r="12">
          <cell r="C12">
            <v>39942.090139740751</v>
          </cell>
        </row>
        <row r="13">
          <cell r="C13">
            <v>33285.075116450629</v>
          </cell>
        </row>
        <row r="14">
          <cell r="C14">
            <v>25740</v>
          </cell>
        </row>
        <row r="15">
          <cell r="C15">
            <v>6657.0150232901251</v>
          </cell>
        </row>
        <row r="17">
          <cell r="C17">
            <v>15000</v>
          </cell>
        </row>
        <row r="25">
          <cell r="C25">
            <v>179215.04737468026</v>
          </cell>
        </row>
      </sheetData>
      <sheetData sheetId="6"/>
      <sheetData sheetId="7">
        <row r="40">
          <cell r="N40">
            <v>282130.93765619135</v>
          </cell>
        </row>
        <row r="41">
          <cell r="N41">
            <v>524165.79002217291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PREZZI METI"/>
      <sheetName val="DEI - ELETTRICI"/>
      <sheetName val="DEI - RISTRUTTURAZ."/>
      <sheetName val="DEI - IMPIANTI"/>
      <sheetName val="Prezziario CCIA Mi"/>
      <sheetName val="C.M. ESEMPIO"/>
      <sheetName val="assistenze edil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ANALISI COSTI"/>
      <sheetName val="CAPITOLI"/>
      <sheetName val="Attrezzature"/>
      <sheetName val="Tabelle"/>
      <sheetName val="Riepil.MPP"/>
      <sheetName val="Int.BaseMPP"/>
      <sheetName val="magg.presidio"/>
      <sheetName val="Assunzioni"/>
      <sheetName val="Riep__Costi_Vendite1"/>
      <sheetName val="ANALISI_COSTI1"/>
      <sheetName val="Riepil_MPP1"/>
      <sheetName val="Int_BaseMPP1"/>
      <sheetName val="magg_presidio1"/>
      <sheetName val="Riep__Costi_Vendite"/>
      <sheetName val="ANALISI_COSTI"/>
      <sheetName val="Riepil_MPP"/>
      <sheetName val="Int_BaseMPP"/>
      <sheetName val="magg_presidio"/>
      <sheetName val="Tabella3"/>
      <sheetName val="ANALISI"/>
      <sheetName val="Elenco"/>
      <sheetName val="Calcolo_prestiti"/>
      <sheetName val="GM5"/>
      <sheetName val="FORNITORI"/>
      <sheetName val="ORARI"/>
      <sheetName val="Modulo_di_offerta_n_1-D"/>
      <sheetName val="Sintesi"/>
      <sheetName val="Riep__Costi_Vendite2"/>
      <sheetName val="ANALISI_COSTI2"/>
      <sheetName val="Riepil_MPP2"/>
      <sheetName val="Int_BaseMPP2"/>
      <sheetName val="magg_presidio2"/>
      <sheetName val="Riep__Costi_Vendite3"/>
      <sheetName val="ANALISI_COSTI3"/>
      <sheetName val="Riepil_MPP3"/>
      <sheetName val="Int_BaseMPP3"/>
      <sheetName val="magg_presidio3"/>
    </sheetNames>
    <sheetDataSet>
      <sheetData sheetId="0" refreshError="1"/>
      <sheetData sheetId="1" refreshError="1"/>
      <sheetData sheetId="2" refreshError="1">
        <row r="3">
          <cell r="B3" t="str">
            <v>Operai</v>
          </cell>
        </row>
        <row r="4">
          <cell r="B4" t="str">
            <v>Impiegati</v>
          </cell>
        </row>
        <row r="5">
          <cell r="B5" t="str">
            <v>P.di Terzi Edili</v>
          </cell>
        </row>
        <row r="6">
          <cell r="B6" t="str">
            <v>P.di Terzi Meccanici</v>
          </cell>
        </row>
        <row r="7">
          <cell r="B7" t="str">
            <v>P.di Terzi Elettrici</v>
          </cell>
        </row>
        <row r="8">
          <cell r="B8" t="str">
            <v>P.di Terzi Speciali</v>
          </cell>
        </row>
        <row r="9">
          <cell r="B9" t="str">
            <v>Materiali Edili</v>
          </cell>
        </row>
        <row r="10">
          <cell r="B10" t="str">
            <v>Materiali Meccanici</v>
          </cell>
        </row>
        <row r="11">
          <cell r="B11" t="str">
            <v>Materiali Elettrici</v>
          </cell>
        </row>
        <row r="12">
          <cell r="B12" t="str">
            <v>Materiali Speciali</v>
          </cell>
        </row>
        <row r="13">
          <cell r="B13" t="str">
            <v>Combustibili Energia</v>
          </cell>
        </row>
        <row r="14">
          <cell r="B14" t="str">
            <v>Servizi</v>
          </cell>
        </row>
        <row r="15">
          <cell r="B15" t="str">
            <v>Consulenze</v>
          </cell>
        </row>
        <row r="16">
          <cell r="B16" t="str">
            <v>Ammortamenti</v>
          </cell>
        </row>
        <row r="17">
          <cell r="B17" t="str">
            <v>Altri Costi</v>
          </cell>
        </row>
      </sheetData>
      <sheetData sheetId="3" refreshError="1"/>
      <sheetData sheetId="4" refreshError="1">
        <row r="3">
          <cell r="C3" t="str">
            <v>Ele. IV Cat.</v>
          </cell>
          <cell r="D3">
            <v>19</v>
          </cell>
        </row>
        <row r="4">
          <cell r="C4" t="str">
            <v>Ele. V Cat.</v>
          </cell>
          <cell r="D4">
            <v>21.5</v>
          </cell>
        </row>
        <row r="5">
          <cell r="C5" t="str">
            <v>Ele. Spec.</v>
          </cell>
          <cell r="D5">
            <v>24</v>
          </cell>
        </row>
        <row r="7">
          <cell r="C7" t="str">
            <v>Mecc. IV Cat.</v>
          </cell>
          <cell r="D7">
            <v>21</v>
          </cell>
        </row>
        <row r="8">
          <cell r="C8" t="str">
            <v>Mecc. V Cat.</v>
          </cell>
          <cell r="D8">
            <v>23</v>
          </cell>
        </row>
        <row r="9">
          <cell r="C9" t="str">
            <v>Mecc. Spec.</v>
          </cell>
          <cell r="D9">
            <v>25</v>
          </cell>
        </row>
        <row r="11">
          <cell r="C11" t="str">
            <v>Edile</v>
          </cell>
          <cell r="D11">
            <v>24</v>
          </cell>
        </row>
        <row r="12">
          <cell r="C12" t="str">
            <v>Edile Spec.</v>
          </cell>
          <cell r="D12">
            <v>25</v>
          </cell>
        </row>
        <row r="14">
          <cell r="C14" t="str">
            <v>Svilupp. PlanWeb</v>
          </cell>
          <cell r="D14">
            <v>30</v>
          </cell>
        </row>
        <row r="15">
          <cell r="C15" t="str">
            <v>Operatore PlanWeb</v>
          </cell>
          <cell r="D15">
            <v>27</v>
          </cell>
        </row>
        <row r="16">
          <cell r="C16" t="str">
            <v>Amministrativo</v>
          </cell>
          <cell r="D16">
            <v>25</v>
          </cell>
        </row>
        <row r="17">
          <cell r="C17" t="str">
            <v>Site Manager</v>
          </cell>
          <cell r="D17">
            <v>28</v>
          </cell>
        </row>
        <row r="19">
          <cell r="C19" t="str">
            <v>Capo Comm. V</v>
          </cell>
          <cell r="D19">
            <v>28</v>
          </cell>
        </row>
        <row r="20">
          <cell r="C20" t="str">
            <v>Capo Comm. VI</v>
          </cell>
          <cell r="D20">
            <v>30</v>
          </cell>
        </row>
        <row r="21">
          <cell r="C21" t="str">
            <v>Capo Comm. VII</v>
          </cell>
          <cell r="D21">
            <v>32</v>
          </cell>
        </row>
        <row r="22">
          <cell r="C22" t="str">
            <v>Capo Comm. Q</v>
          </cell>
          <cell r="D22">
            <v>35</v>
          </cell>
        </row>
        <row r="25">
          <cell r="B25" t="str">
            <v>MENSILE</v>
          </cell>
          <cell r="C25">
            <v>12</v>
          </cell>
        </row>
        <row r="26">
          <cell r="B26" t="str">
            <v>BIMESTRALE</v>
          </cell>
          <cell r="C26">
            <v>6</v>
          </cell>
        </row>
        <row r="27">
          <cell r="B27" t="str">
            <v>TRIMESTRALE</v>
          </cell>
          <cell r="C27">
            <v>4</v>
          </cell>
        </row>
        <row r="28">
          <cell r="B28" t="str">
            <v>QUADRIMESTRALE</v>
          </cell>
          <cell r="C28">
            <v>3</v>
          </cell>
        </row>
        <row r="29">
          <cell r="B29" t="str">
            <v>SEMESTRALE</v>
          </cell>
          <cell r="C29">
            <v>2</v>
          </cell>
        </row>
        <row r="30">
          <cell r="B30" t="str">
            <v>ANNUALE</v>
          </cell>
          <cell r="C30">
            <v>1</v>
          </cell>
        </row>
        <row r="33">
          <cell r="B33" t="str">
            <v>ALL'UNITA'</v>
          </cell>
          <cell r="C33">
            <v>1</v>
          </cell>
        </row>
        <row r="34">
          <cell r="B34" t="str">
            <v>ALLE DECINE</v>
          </cell>
          <cell r="C34">
            <v>10</v>
          </cell>
        </row>
        <row r="35">
          <cell r="B35" t="str">
            <v>ALLE CENTINAIA</v>
          </cell>
          <cell r="C35">
            <v>100</v>
          </cell>
        </row>
        <row r="36">
          <cell r="B36" t="str">
            <v>ALLE MIGLIAIA</v>
          </cell>
          <cell r="C36">
            <v>1000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. Costi Vendite"/>
      <sheetName val="ANALISI COSTI"/>
      <sheetName val="CAPITOLI"/>
      <sheetName val="Attrezzature"/>
      <sheetName val="Tabelle"/>
      <sheetName val="Riepil.MPP"/>
      <sheetName val="Int.BaseMPP"/>
      <sheetName val="magg.presidio"/>
      <sheetName val="Assunzioni"/>
      <sheetName val="Riep__Costi_Vendite1"/>
      <sheetName val="ANALISI_COSTI1"/>
      <sheetName val="Riepil_MPP1"/>
      <sheetName val="Int_BaseMPP1"/>
      <sheetName val="magg_presidio1"/>
      <sheetName val="Riep__Costi_Vendite"/>
      <sheetName val="ANALISI_COSTI"/>
      <sheetName val="Riepil_MPP"/>
      <sheetName val="Int_BaseMPP"/>
      <sheetName val="magg_presidio"/>
      <sheetName val="Tabella3"/>
      <sheetName val="ANALISI"/>
      <sheetName val="Elenco"/>
      <sheetName val="Calcolo_prestiti"/>
      <sheetName val="GM5"/>
      <sheetName val="FORNITORI"/>
      <sheetName val="ORARI"/>
      <sheetName val="Modulo_di_offerta_n_1-D"/>
      <sheetName val="Sintesi"/>
      <sheetName val="Riep__Costi_Vendite2"/>
      <sheetName val="ANALISI_COSTI2"/>
      <sheetName val="Riepil_MPP2"/>
      <sheetName val="Int_BaseMPP2"/>
      <sheetName val="magg_presidio2"/>
      <sheetName val="Riep__Costi_Vendite3"/>
      <sheetName val="ANALISI_COSTI3"/>
      <sheetName val="Riepil_MPP3"/>
      <sheetName val="Int_BaseMPP3"/>
      <sheetName val="magg_presidio3"/>
    </sheetNames>
    <sheetDataSet>
      <sheetData sheetId="0" refreshError="1"/>
      <sheetData sheetId="1" refreshError="1"/>
      <sheetData sheetId="2" refreshError="1">
        <row r="3">
          <cell r="B3" t="str">
            <v>Operai</v>
          </cell>
        </row>
        <row r="4">
          <cell r="B4" t="str">
            <v>Impiegati</v>
          </cell>
        </row>
        <row r="5">
          <cell r="B5" t="str">
            <v>P.di Terzi Edili</v>
          </cell>
        </row>
        <row r="6">
          <cell r="B6" t="str">
            <v>P.di Terzi Meccanici</v>
          </cell>
        </row>
        <row r="7">
          <cell r="B7" t="str">
            <v>P.di Terzi Elettrici</v>
          </cell>
        </row>
        <row r="8">
          <cell r="B8" t="str">
            <v>P.di Terzi Speciali</v>
          </cell>
        </row>
        <row r="9">
          <cell r="B9" t="str">
            <v>Materiali Edili</v>
          </cell>
        </row>
        <row r="10">
          <cell r="B10" t="str">
            <v>Materiali Meccanici</v>
          </cell>
        </row>
        <row r="11">
          <cell r="B11" t="str">
            <v>Materiali Elettrici</v>
          </cell>
        </row>
        <row r="12">
          <cell r="B12" t="str">
            <v>Materiali Speciali</v>
          </cell>
        </row>
        <row r="13">
          <cell r="B13" t="str">
            <v>Combustibili Energia</v>
          </cell>
        </row>
        <row r="14">
          <cell r="B14" t="str">
            <v>Servizi</v>
          </cell>
        </row>
        <row r="15">
          <cell r="B15" t="str">
            <v>Consulenze</v>
          </cell>
        </row>
        <row r="16">
          <cell r="B16" t="str">
            <v>Ammortamenti</v>
          </cell>
        </row>
        <row r="17">
          <cell r="B17" t="str">
            <v>Altri Costi</v>
          </cell>
        </row>
      </sheetData>
      <sheetData sheetId="3" refreshError="1"/>
      <sheetData sheetId="4" refreshError="1">
        <row r="3">
          <cell r="C3" t="str">
            <v>Ele. IV Cat.</v>
          </cell>
          <cell r="D3">
            <v>19</v>
          </cell>
        </row>
        <row r="4">
          <cell r="C4" t="str">
            <v>Ele. V Cat.</v>
          </cell>
          <cell r="D4">
            <v>21.5</v>
          </cell>
        </row>
        <row r="5">
          <cell r="C5" t="str">
            <v>Ele. Spec.</v>
          </cell>
          <cell r="D5">
            <v>24</v>
          </cell>
        </row>
        <row r="7">
          <cell r="C7" t="str">
            <v>Mecc. IV Cat.</v>
          </cell>
          <cell r="D7">
            <v>21</v>
          </cell>
        </row>
        <row r="8">
          <cell r="C8" t="str">
            <v>Mecc. V Cat.</v>
          </cell>
          <cell r="D8">
            <v>23</v>
          </cell>
        </row>
        <row r="9">
          <cell r="C9" t="str">
            <v>Mecc. Spec.</v>
          </cell>
          <cell r="D9">
            <v>25</v>
          </cell>
        </row>
        <row r="11">
          <cell r="C11" t="str">
            <v>Edile</v>
          </cell>
          <cell r="D11">
            <v>24</v>
          </cell>
        </row>
        <row r="12">
          <cell r="C12" t="str">
            <v>Edile Spec.</v>
          </cell>
          <cell r="D12">
            <v>25</v>
          </cell>
        </row>
        <row r="14">
          <cell r="C14" t="str">
            <v>Svilupp. PlanWeb</v>
          </cell>
          <cell r="D14">
            <v>30</v>
          </cell>
        </row>
        <row r="15">
          <cell r="C15" t="str">
            <v>Operatore PlanWeb</v>
          </cell>
          <cell r="D15">
            <v>27</v>
          </cell>
        </row>
        <row r="16">
          <cell r="C16" t="str">
            <v>Amministrativo</v>
          </cell>
          <cell r="D16">
            <v>25</v>
          </cell>
        </row>
        <row r="17">
          <cell r="C17" t="str">
            <v>Site Manager</v>
          </cell>
          <cell r="D17">
            <v>28</v>
          </cell>
        </row>
        <row r="19">
          <cell r="C19" t="str">
            <v>Capo Comm. V</v>
          </cell>
          <cell r="D19">
            <v>28</v>
          </cell>
        </row>
        <row r="20">
          <cell r="C20" t="str">
            <v>Capo Comm. VI</v>
          </cell>
          <cell r="D20">
            <v>30</v>
          </cell>
        </row>
        <row r="21">
          <cell r="C21" t="str">
            <v>Capo Comm. VII</v>
          </cell>
          <cell r="D21">
            <v>32</v>
          </cell>
        </row>
        <row r="22">
          <cell r="C22" t="str">
            <v>Capo Comm. Q</v>
          </cell>
          <cell r="D22">
            <v>35</v>
          </cell>
        </row>
        <row r="25">
          <cell r="B25" t="str">
            <v>MENSILE</v>
          </cell>
          <cell r="C25">
            <v>12</v>
          </cell>
        </row>
        <row r="26">
          <cell r="B26" t="str">
            <v>BIMESTRALE</v>
          </cell>
          <cell r="C26">
            <v>6</v>
          </cell>
        </row>
        <row r="27">
          <cell r="B27" t="str">
            <v>TRIMESTRALE</v>
          </cell>
          <cell r="C27">
            <v>4</v>
          </cell>
        </row>
        <row r="28">
          <cell r="B28" t="str">
            <v>QUADRIMESTRALE</v>
          </cell>
          <cell r="C28">
            <v>3</v>
          </cell>
        </row>
        <row r="29">
          <cell r="B29" t="str">
            <v>SEMESTRALE</v>
          </cell>
          <cell r="C29">
            <v>2</v>
          </cell>
        </row>
        <row r="30">
          <cell r="B30" t="str">
            <v>ANNUALE</v>
          </cell>
          <cell r="C30">
            <v>1</v>
          </cell>
        </row>
        <row r="33">
          <cell r="B33" t="str">
            <v>ALL'UNITA'</v>
          </cell>
          <cell r="C33">
            <v>1</v>
          </cell>
        </row>
        <row r="34">
          <cell r="B34" t="str">
            <v>ALLE DECINE</v>
          </cell>
          <cell r="C34">
            <v>10</v>
          </cell>
        </row>
        <row r="35">
          <cell r="B35" t="str">
            <v>ALLE CENTINAIA</v>
          </cell>
          <cell r="C35">
            <v>100</v>
          </cell>
        </row>
        <row r="36">
          <cell r="B36" t="str">
            <v>ALLE MIGLIAIA</v>
          </cell>
          <cell r="C36">
            <v>1000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NOTE"/>
      <sheetName val="2-Parametri cliente"/>
      <sheetName val="3-Cruscotto "/>
      <sheetName val="M-Schema di fornitura"/>
      <sheetName val="M-Vantaggi Teleraffr. domestico"/>
      <sheetName val="Calcolo IRE &amp; LT"/>
      <sheetName val="Carichi el Impianto"/>
      <sheetName val="DB Tecnico generale"/>
      <sheetName val="Emissioni Macchine"/>
      <sheetName val="Macchine-scelta"/>
      <sheetName val="Periodo 1"/>
      <sheetName val="Periodo 2"/>
      <sheetName val="Periodo 3"/>
      <sheetName val="Periodo 4"/>
      <sheetName val="Prestazioni vs. Limiti"/>
      <sheetName val="Risparmio CO2 &quot;Kyoto&quot;"/>
      <sheetName val="cnf-Bruciatori"/>
      <sheetName val="cnf-Compressori"/>
      <sheetName val="cnf-Centrale termica"/>
      <sheetName val="cnf-DENOX"/>
      <sheetName val="cnf-Tubaz. non std calcolo"/>
      <sheetName val="cnf-Tubazioni non std"/>
      <sheetName val="cnf-HRSG"/>
      <sheetName val="cnf-Impianto meccanico"/>
      <sheetName val="cnf-Layout"/>
      <sheetName val="cnf-Lavoro-Avviamento"/>
      <sheetName val="cnf-Lavoro-Montaggio in sito"/>
      <sheetName val="cnf-Lavoro-Progettazione"/>
      <sheetName val="cnf-Macchine Refrigerazione"/>
      <sheetName val="cnf-Motoalternatore"/>
      <sheetName val="cnf-Motoalternatore-curve"/>
      <sheetName val="cnf-Opere civili"/>
      <sheetName val="cnf-Perdite energetiche rete"/>
      <sheetName val="cnf-Quadri &amp; linee elettrici"/>
      <sheetName val="cnf-Rete teleraffrescamento"/>
      <sheetName val="cnf-Rete teleriscaldamento"/>
      <sheetName val="cnf-Schema tratte rete"/>
      <sheetName val="cnf-Scambiatori"/>
      <sheetName val="cnf-Tratte rete-dimens.to"/>
      <sheetName val="cnf-Varie"/>
      <sheetName val="cnf-Voci non ricaricate"/>
      <sheetName val="E-Analisi variazionali"/>
      <sheetName val="E-Approvvig. finanziario"/>
      <sheetName val="E-Benefici CV"/>
      <sheetName val="E-Benefici L427&amp;L10"/>
      <sheetName val="E-Benefici TEP sch.21 TEP"/>
      <sheetName val="E-Benefici TEP sch.22 TEP"/>
      <sheetName val="E-DB Commerciale"/>
      <sheetName val="E-Defiscalizzazione"/>
      <sheetName val="E-Pagamenti"/>
      <sheetName val="E-Redditività"/>
      <sheetName val="Macrovoci x offerta"/>
      <sheetName val="Manutenzione"/>
      <sheetName val="Prezzi e sconti-simulatore"/>
      <sheetName val="Prezzi e sconti"/>
      <sheetName val="Flussi Energetici"/>
      <sheetName val="2-Parametri_cliente1"/>
      <sheetName val="3-Cruscotto_"/>
      <sheetName val="M-Schema_di_fornitura"/>
      <sheetName val="M-Vantaggi_Teleraffr__domestico"/>
      <sheetName val="Calcolo_IRE_&amp;_LT"/>
      <sheetName val="Carichi_el_Impianto"/>
      <sheetName val="DB_Tecnico_generale"/>
      <sheetName val="Emissioni_Macchine"/>
      <sheetName val="Periodo_1"/>
      <sheetName val="Periodo_2"/>
      <sheetName val="Periodo_3"/>
      <sheetName val="Periodo_4"/>
      <sheetName val="Prestazioni_vs__Limiti"/>
      <sheetName val="Risparmio_CO2_&quot;Kyoto&quot;"/>
      <sheetName val="cnf-Centrale_termica"/>
      <sheetName val="cnf-Tubaz__non_std_calcolo"/>
      <sheetName val="cnf-Tubazioni_non_std"/>
      <sheetName val="cnf-Impianto_meccanico"/>
      <sheetName val="cnf-Lavoro-Montaggio_in_sito"/>
      <sheetName val="cnf-Macchine_Refrigerazione"/>
      <sheetName val="cnf-Opere_civili"/>
      <sheetName val="cnf-Perdite_energetiche_rete"/>
      <sheetName val="cnf-Quadri_&amp;_linee_elettrici"/>
      <sheetName val="cnf-Rete_teleraffrescamento"/>
      <sheetName val="cnf-Rete_teleriscaldamento"/>
      <sheetName val="cnf-Schema_tratte_rete"/>
      <sheetName val="cnf-Tratte_rete-dimens_to"/>
      <sheetName val="cnf-Voci_non_ricaricate"/>
      <sheetName val="E-Analisi_variazionali"/>
      <sheetName val="E-Approvvig__finanziario"/>
      <sheetName val="E-Benefici_CV"/>
      <sheetName val="E-Benefici_L427&amp;L10"/>
      <sheetName val="E-Benefici_TEP_sch_21_TEP"/>
      <sheetName val="E-Benefici_TEP_sch_22_TEP"/>
      <sheetName val="E-DB_Commerciale"/>
      <sheetName val="Macrovoci_x_offerta"/>
      <sheetName val="Prezzi_e_sconti-simulatore"/>
      <sheetName val="Prezzi_e_sconti"/>
      <sheetName val="Flussi_Energetici"/>
      <sheetName val="2-Parametri_cliente"/>
      <sheetName val="2-Parametri_cliente2"/>
      <sheetName val="3-Cruscotto_1"/>
      <sheetName val="M-Schema_di_fornitura1"/>
      <sheetName val="M-Vantaggi_Teleraffr__domestic1"/>
      <sheetName val="Calcolo_IRE_&amp;_LT1"/>
      <sheetName val="Carichi_el_Impianto1"/>
      <sheetName val="DB_Tecnico_generale1"/>
      <sheetName val="Emissioni_Macchine1"/>
      <sheetName val="Periodo_11"/>
      <sheetName val="Periodo_21"/>
      <sheetName val="Periodo_31"/>
      <sheetName val="Periodo_41"/>
      <sheetName val="Prestazioni_vs__Limiti1"/>
      <sheetName val="Risparmio_CO2_&quot;Kyoto&quot;1"/>
      <sheetName val="cnf-Centrale_termica1"/>
      <sheetName val="cnf-Tubaz__non_std_calcolo1"/>
      <sheetName val="cnf-Tubazioni_non_std1"/>
      <sheetName val="cnf-Impianto_meccanico1"/>
      <sheetName val="cnf-Lavoro-Montaggio_in_sito1"/>
      <sheetName val="cnf-Macchine_Refrigerazione1"/>
      <sheetName val="cnf-Opere_civili1"/>
      <sheetName val="cnf-Perdite_energetiche_rete1"/>
      <sheetName val="cnf-Quadri_&amp;_linee_elettrici1"/>
      <sheetName val="cnf-Rete_teleraffrescamento1"/>
      <sheetName val="cnf-Rete_teleriscaldamento1"/>
      <sheetName val="cnf-Schema_tratte_rete1"/>
      <sheetName val="cnf-Tratte_rete-dimens_to1"/>
      <sheetName val="cnf-Voci_non_ricaricate1"/>
      <sheetName val="E-Analisi_variazionali1"/>
      <sheetName val="E-Approvvig__finanziario1"/>
      <sheetName val="E-Benefici_CV1"/>
      <sheetName val="E-Benefici_L427&amp;L101"/>
      <sheetName val="E-Benefici_TEP_sch_21_TEP1"/>
      <sheetName val="E-Benefici_TEP_sch_22_TEP1"/>
      <sheetName val="E-DB_Commerciale1"/>
      <sheetName val="Macrovoci_x_offerta1"/>
      <sheetName val="Prezzi_e_sconti-simulatore1"/>
      <sheetName val="Prezzi_e_sconti1"/>
      <sheetName val="Flussi_Energetici1"/>
      <sheetName val="2-Parametri_cliente3"/>
      <sheetName val="3-Cruscotto_2"/>
      <sheetName val="M-Schema_di_fornitura2"/>
      <sheetName val="M-Vantaggi_Teleraffr__domestic2"/>
      <sheetName val="Calcolo_IRE_&amp;_LT2"/>
      <sheetName val="Carichi_el_Impianto2"/>
      <sheetName val="DB_Tecnico_generale2"/>
      <sheetName val="Emissioni_Macchine2"/>
      <sheetName val="Periodo_12"/>
      <sheetName val="Periodo_22"/>
      <sheetName val="Periodo_32"/>
      <sheetName val="Periodo_42"/>
      <sheetName val="Prestazioni_vs__Limiti2"/>
      <sheetName val="Risparmio_CO2_&quot;Kyoto&quot;2"/>
      <sheetName val="cnf-Centrale_termica2"/>
      <sheetName val="cnf-Tubaz__non_std_calcolo2"/>
      <sheetName val="cnf-Tubazioni_non_std2"/>
      <sheetName val="cnf-Impianto_meccanico2"/>
      <sheetName val="cnf-Lavoro-Montaggio_in_sito2"/>
      <sheetName val="cnf-Macchine_Refrigerazione2"/>
      <sheetName val="cnf-Opere_civili2"/>
      <sheetName val="cnf-Perdite_energetiche_rete2"/>
      <sheetName val="cnf-Quadri_&amp;_linee_elettrici2"/>
      <sheetName val="cnf-Rete_teleraffrescamento2"/>
      <sheetName val="cnf-Rete_teleriscaldamento2"/>
      <sheetName val="cnf-Schema_tratte_rete2"/>
      <sheetName val="cnf-Tratte_rete-dimens_to2"/>
      <sheetName val="cnf-Voci_non_ricaricate2"/>
      <sheetName val="E-Analisi_variazionali2"/>
      <sheetName val="E-Approvvig__finanziario2"/>
      <sheetName val="E-Benefici_CV2"/>
      <sheetName val="E-Benefici_L427&amp;L102"/>
      <sheetName val="E-Benefici_TEP_sch_21_TEP2"/>
      <sheetName val="E-Benefici_TEP_sch_22_TEP2"/>
      <sheetName val="E-DB_Commerciale2"/>
      <sheetName val="Macrovoci_x_offerta2"/>
      <sheetName val="Prezzi_e_sconti-simulatore2"/>
      <sheetName val="Prezzi_e_sconti2"/>
      <sheetName val="Flussi_Energetici2"/>
      <sheetName val="2-Parametri_cliente5"/>
      <sheetName val="3-Cruscotto_4"/>
      <sheetName val="M-Schema_di_fornitura4"/>
      <sheetName val="M-Vantaggi_Teleraffr__domestic4"/>
      <sheetName val="Calcolo_IRE_&amp;_LT4"/>
      <sheetName val="Carichi_el_Impianto4"/>
      <sheetName val="DB_Tecnico_generale4"/>
      <sheetName val="Emissioni_Macchine4"/>
      <sheetName val="Periodo_14"/>
      <sheetName val="Periodo_24"/>
      <sheetName val="Periodo_34"/>
      <sheetName val="Periodo_44"/>
      <sheetName val="Prestazioni_vs__Limiti4"/>
      <sheetName val="Risparmio_CO2_&quot;Kyoto&quot;4"/>
      <sheetName val="cnf-Centrale_termica4"/>
      <sheetName val="cnf-Tubaz__non_std_calcolo4"/>
      <sheetName val="cnf-Tubazioni_non_std4"/>
      <sheetName val="cnf-Impianto_meccanico4"/>
      <sheetName val="cnf-Lavoro-Montaggio_in_sito4"/>
      <sheetName val="cnf-Macchine_Refrigerazione4"/>
      <sheetName val="cnf-Opere_civili4"/>
      <sheetName val="cnf-Perdite_energetiche_rete4"/>
      <sheetName val="cnf-Quadri_&amp;_linee_elettrici4"/>
      <sheetName val="cnf-Rete_teleraffrescamento4"/>
      <sheetName val="cnf-Rete_teleriscaldamento4"/>
      <sheetName val="cnf-Schema_tratte_rete4"/>
      <sheetName val="cnf-Tratte_rete-dimens_to4"/>
      <sheetName val="cnf-Voci_non_ricaricate4"/>
      <sheetName val="E-Analisi_variazionali4"/>
      <sheetName val="E-Approvvig__finanziario4"/>
      <sheetName val="E-Benefici_CV4"/>
      <sheetName val="E-Benefici_L427&amp;L104"/>
      <sheetName val="E-Benefici_TEP_sch_21_TEP4"/>
      <sheetName val="E-Benefici_TEP_sch_22_TEP4"/>
      <sheetName val="E-DB_Commerciale4"/>
      <sheetName val="Macrovoci_x_offerta4"/>
      <sheetName val="Prezzi_e_sconti-simulatore4"/>
      <sheetName val="Prezzi_e_sconti4"/>
      <sheetName val="Flussi_Energetici4"/>
      <sheetName val="2-Parametri_cliente4"/>
      <sheetName val="3-Cruscotto_3"/>
      <sheetName val="M-Schema_di_fornitura3"/>
      <sheetName val="M-Vantaggi_Teleraffr__domestic3"/>
      <sheetName val="Calcolo_IRE_&amp;_LT3"/>
      <sheetName val="Carichi_el_Impianto3"/>
      <sheetName val="DB_Tecnico_generale3"/>
      <sheetName val="Emissioni_Macchine3"/>
      <sheetName val="Periodo_13"/>
      <sheetName val="Periodo_23"/>
      <sheetName val="Periodo_33"/>
      <sheetName val="Periodo_43"/>
      <sheetName val="Prestazioni_vs__Limiti3"/>
      <sheetName val="Risparmio_CO2_&quot;Kyoto&quot;3"/>
      <sheetName val="cnf-Centrale_termica3"/>
      <sheetName val="cnf-Tubaz__non_std_calcolo3"/>
      <sheetName val="cnf-Tubazioni_non_std3"/>
      <sheetName val="cnf-Impianto_meccanico3"/>
      <sheetName val="cnf-Lavoro-Montaggio_in_sito3"/>
      <sheetName val="cnf-Macchine_Refrigerazione3"/>
      <sheetName val="cnf-Opere_civili3"/>
      <sheetName val="cnf-Perdite_energetiche_rete3"/>
      <sheetName val="cnf-Quadri_&amp;_linee_elettrici3"/>
      <sheetName val="cnf-Rete_teleraffrescamento3"/>
      <sheetName val="cnf-Rete_teleriscaldamento3"/>
      <sheetName val="cnf-Schema_tratte_rete3"/>
      <sheetName val="cnf-Tratte_rete-dimens_to3"/>
      <sheetName val="cnf-Voci_non_ricaricate3"/>
      <sheetName val="E-Analisi_variazionali3"/>
      <sheetName val="E-Approvvig__finanziario3"/>
      <sheetName val="E-Benefici_CV3"/>
      <sheetName val="E-Benefici_L427&amp;L103"/>
      <sheetName val="E-Benefici_TEP_sch_21_TEP3"/>
      <sheetName val="E-Benefici_TEP_sch_22_TEP3"/>
      <sheetName val="E-DB_Commerciale3"/>
      <sheetName val="Macrovoci_x_offerta3"/>
      <sheetName val="Prezzi_e_sconti-simulatore3"/>
      <sheetName val="Prezzi_e_sconti3"/>
      <sheetName val="Flussi_Energetici3"/>
      <sheetName val="2-Parametri_cliente6"/>
      <sheetName val="3-Cruscotto_5"/>
      <sheetName val="M-Schema_di_fornitura5"/>
      <sheetName val="M-Vantaggi_Teleraffr__domestic5"/>
      <sheetName val="Calcolo_IRE_&amp;_LT5"/>
      <sheetName val="Carichi_el_Impianto5"/>
      <sheetName val="DB_Tecnico_generale5"/>
      <sheetName val="Emissioni_Macchine5"/>
      <sheetName val="Periodo_15"/>
      <sheetName val="Periodo_25"/>
      <sheetName val="Periodo_35"/>
      <sheetName val="Periodo_45"/>
      <sheetName val="Prestazioni_vs__Limiti5"/>
      <sheetName val="Risparmio_CO2_&quot;Kyoto&quot;5"/>
      <sheetName val="cnf-Centrale_termica5"/>
      <sheetName val="cnf-Tubaz__non_std_calcolo5"/>
      <sheetName val="cnf-Tubazioni_non_std5"/>
      <sheetName val="cnf-Impianto_meccanico5"/>
      <sheetName val="cnf-Lavoro-Montaggio_in_sito5"/>
      <sheetName val="cnf-Macchine_Refrigerazione5"/>
      <sheetName val="cnf-Opere_civili5"/>
      <sheetName val="cnf-Perdite_energetiche_rete5"/>
      <sheetName val="cnf-Quadri_&amp;_linee_elettrici5"/>
      <sheetName val="cnf-Rete_teleraffrescamento5"/>
      <sheetName val="cnf-Rete_teleriscaldamento5"/>
      <sheetName val="cnf-Schema_tratte_rete5"/>
      <sheetName val="cnf-Tratte_rete-dimens_to5"/>
      <sheetName val="cnf-Voci_non_ricaricate5"/>
      <sheetName val="E-Analisi_variazionali5"/>
      <sheetName val="E-Approvvig__finanziario5"/>
      <sheetName val="E-Benefici_CV5"/>
      <sheetName val="E-Benefici_L427&amp;L105"/>
      <sheetName val="E-Benefici_TEP_sch_21_TEP5"/>
      <sheetName val="E-Benefici_TEP_sch_22_TEP5"/>
      <sheetName val="E-DB_Commerciale5"/>
      <sheetName val="Macrovoci_x_offerta5"/>
      <sheetName val="Prezzi_e_sconti-simulatore5"/>
      <sheetName val="Prezzi_e_sconti5"/>
      <sheetName val="Flussi_Energetici5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6">
          <cell r="D16">
            <v>323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NITORI"/>
      <sheetName val="Ordini"/>
      <sheetName val="Ordini GE"/>
      <sheetName val="GENOVA ATTREZZATURA"/>
      <sheetName val="Tabella3"/>
      <sheetName val="Foglio1"/>
      <sheetName val="Ordini_GE1"/>
      <sheetName val="GENOVA_ATTREZZATURA1"/>
      <sheetName val="Ordini_GE"/>
      <sheetName val="GENOVA_ATTREZZATURA"/>
      <sheetName val="Ordini_GE2"/>
      <sheetName val="GENOVA_ATTREZZATURA2"/>
      <sheetName val="Ordini_GE3"/>
      <sheetName val="GENOVA_ATTREZZATURA3"/>
      <sheetName val="Ordini_GE5"/>
      <sheetName val="GENOVA_ATTREZZATURA5"/>
      <sheetName val="Ordini_GE4"/>
      <sheetName val="GENOVA_ATTREZZATURA4"/>
      <sheetName val="Ordini_GE6"/>
      <sheetName val="GENOVA_ATTREZZATURA6"/>
    </sheetNames>
    <sheetDataSet>
      <sheetData sheetId="0">
        <row r="1">
          <cell r="A1" t="str">
            <v>NOME</v>
          </cell>
        </row>
        <row r="2">
          <cell r="A2" t="str">
            <v>A.B.I.E. Di Grassi &amp; C. s.n.c.</v>
          </cell>
        </row>
        <row r="3">
          <cell r="A3" t="str">
            <v>ACOS</v>
          </cell>
        </row>
        <row r="4">
          <cell r="A4" t="str">
            <v>ACOS energia</v>
          </cell>
        </row>
        <row r="5">
          <cell r="A5" t="str">
            <v>A2A Calore &amp; Servizi</v>
          </cell>
        </row>
        <row r="6">
          <cell r="A6" t="str">
            <v>ACQUA SU MISURA SRL</v>
          </cell>
        </row>
        <row r="7">
          <cell r="A7" t="str">
            <v>AERTERMICA</v>
          </cell>
        </row>
        <row r="8">
          <cell r="A8" t="str">
            <v>AIRCAT SRL</v>
          </cell>
        </row>
        <row r="9">
          <cell r="A9" t="str">
            <v>ALICOM SRL _ CONSULTINGWEB.IT</v>
          </cell>
        </row>
        <row r="10">
          <cell r="A10" t="str">
            <v>ANICA CONSULT s.a.s.</v>
          </cell>
        </row>
        <row r="11">
          <cell r="A11" t="str">
            <v>ANTRA SPA</v>
          </cell>
        </row>
        <row r="12">
          <cell r="A12" t="str">
            <v>APC</v>
          </cell>
        </row>
        <row r="13">
          <cell r="A13" t="str">
            <v>ARBO</v>
          </cell>
        </row>
        <row r="14">
          <cell r="A14" t="str">
            <v>ARDUINI LUIGI S.R.L.</v>
          </cell>
        </row>
        <row r="15">
          <cell r="A15" t="str">
            <v>ARIET SRL</v>
          </cell>
        </row>
        <row r="16">
          <cell r="A16" t="str">
            <v>ARIS Ambiente Ricerca Sviluppo Srl</v>
          </cell>
        </row>
        <row r="17">
          <cell r="A17" t="str">
            <v>ARPAL</v>
          </cell>
        </row>
        <row r="18">
          <cell r="A18" t="str">
            <v>ARPAV</v>
          </cell>
        </row>
        <row r="19">
          <cell r="A19" t="str">
            <v>ARPA PIEMONTE</v>
          </cell>
        </row>
        <row r="20">
          <cell r="A20" t="str">
            <v>ARTI</v>
          </cell>
        </row>
        <row r="21">
          <cell r="A21" t="str">
            <v>ARTI GRAFICHE MODUL SNC</v>
          </cell>
        </row>
        <row r="22">
          <cell r="A22" t="str">
            <v>ARTICA REFRIGERAZIONE SNC</v>
          </cell>
        </row>
        <row r="23">
          <cell r="A23" t="str">
            <v>ARTIGIANSOA</v>
          </cell>
        </row>
        <row r="24">
          <cell r="A24" t="str">
            <v>ARTURO GALLINO &amp; FIGLIO</v>
          </cell>
        </row>
        <row r="25">
          <cell r="A25" t="str">
            <v>ASIA Ambiente Sicurezza Salute</v>
          </cell>
        </row>
        <row r="26">
          <cell r="A26" t="str">
            <v>ASIA PROGETTI S.n.c.</v>
          </cell>
        </row>
        <row r="27">
          <cell r="A27" t="str">
            <v>ASCOTRADE Gruppo Ascopiave</v>
          </cell>
        </row>
        <row r="28">
          <cell r="A28" t="str">
            <v>ASSOSERVIZI S.R.L.</v>
          </cell>
        </row>
        <row r="29">
          <cell r="A29" t="str">
            <v xml:space="preserve">ASTRUA DOTT. FRANCESCO </v>
          </cell>
        </row>
        <row r="30">
          <cell r="A30" t="str">
            <v>ASM ENERGIA E AMBIENTE SRL</v>
          </cell>
        </row>
        <row r="31">
          <cell r="A31" t="str">
            <v>ASPES GAS SRL</v>
          </cell>
        </row>
        <row r="32">
          <cell r="A32" t="str">
            <v>ASTRIM</v>
          </cell>
        </row>
        <row r="33">
          <cell r="A33" t="str">
            <v>ATI La Spezia</v>
          </cell>
        </row>
        <row r="34">
          <cell r="A34" t="str">
            <v>ATISA AERO-TERMICA ITALIANA SPA</v>
          </cell>
        </row>
        <row r="35">
          <cell r="A35" t="str">
            <v>AUTOSTRADE PER L'ITALIA S.P.A.</v>
          </cell>
        </row>
        <row r="36">
          <cell r="A36" t="str">
            <v>AUTOTRASPORTI ALBERICI ENRICO</v>
          </cell>
        </row>
        <row r="37">
          <cell r="A37" t="str">
            <v>B.P.P. GAS S.P.A.</v>
          </cell>
        </row>
        <row r="38">
          <cell r="A38" t="str">
            <v>B.T.I. SNC</v>
          </cell>
        </row>
        <row r="39">
          <cell r="A39" t="str">
            <v>BABCOCK WANSON</v>
          </cell>
        </row>
        <row r="40">
          <cell r="A40" t="str">
            <v>Balticare S.r.l.</v>
          </cell>
        </row>
        <row r="41">
          <cell r="A41" t="str">
            <v xml:space="preserve">Bertuzzi Ennio </v>
          </cell>
        </row>
        <row r="42">
          <cell r="A42" t="str">
            <v>BITECK SRL</v>
          </cell>
        </row>
        <row r="43">
          <cell r="A43" t="str">
            <v>BI-ZETA srl - Impianti Elettrici</v>
          </cell>
        </row>
        <row r="44">
          <cell r="A44" t="str">
            <v>BORGONOVI F.LLI SNC</v>
          </cell>
        </row>
        <row r="45">
          <cell r="A45" t="str">
            <v>BLUENERGY GROUP</v>
          </cell>
        </row>
        <row r="46">
          <cell r="A46" t="str">
            <v>BUONCRISTIANI ELENA</v>
          </cell>
        </row>
        <row r="47">
          <cell r="A47" t="str">
            <v>BUREAU VERITAS ITALIA SPA</v>
          </cell>
        </row>
        <row r="48">
          <cell r="A48" t="str">
            <v>Bronchi Combustibili</v>
          </cell>
        </row>
        <row r="49">
          <cell r="A49" t="str">
            <v>BRUNO BUSSOLINO</v>
          </cell>
        </row>
        <row r="50">
          <cell r="A50" t="str">
            <v>C.A.R.A.</v>
          </cell>
        </row>
        <row r="51">
          <cell r="A51" t="str">
            <v>C.G.M. IMPRESE SRL</v>
          </cell>
        </row>
        <row r="52">
          <cell r="A52" t="str">
            <v>CAITEC</v>
          </cell>
        </row>
        <row r="53">
          <cell r="A53" t="str">
            <v>Cambielli Spa - Filiale di Cinisello Balsamo</v>
          </cell>
        </row>
        <row r="54">
          <cell r="A54" t="str">
            <v>CALLEGARI GIUSEPPE</v>
          </cell>
        </row>
        <row r="55">
          <cell r="A55" t="str">
            <v>CAMFIL SPA</v>
          </cell>
        </row>
        <row r="56">
          <cell r="A56" t="str">
            <v>CASAUTO - FORD</v>
          </cell>
        </row>
        <row r="57">
          <cell r="A57" t="str">
            <v>CASELLATO SERVIZI</v>
          </cell>
        </row>
        <row r="58">
          <cell r="A58" t="str">
            <v>CAT Centro Assistenza Termica</v>
          </cell>
        </row>
        <row r="59">
          <cell r="A59" t="str">
            <v>CERV.O.M COMBUSTIBILI SRL</v>
          </cell>
        </row>
        <row r="60">
          <cell r="A60" t="str">
            <v>Centrufficio</v>
          </cell>
        </row>
        <row r="61">
          <cell r="A61" t="str">
            <v>CERVINI TIMBRI SNC</v>
          </cell>
        </row>
        <row r="62">
          <cell r="A62" t="str">
            <v>CHIARA GASERVIZI SRL</v>
          </cell>
        </row>
        <row r="63">
          <cell r="A63" t="str">
            <v>CMV ENERGIA SRL</v>
          </cell>
        </row>
        <row r="64">
          <cell r="A64" t="str">
            <v>CONGIU PAOLO</v>
          </cell>
        </row>
        <row r="65">
          <cell r="A65" t="str">
            <v>Consulenti del Lavoro</v>
          </cell>
        </row>
        <row r="66">
          <cell r="A66" t="str">
            <v>Consult-System SAS di Alice Enrico</v>
          </cell>
        </row>
        <row r="67">
          <cell r="A67" t="str">
            <v>CoSeMa Consorzio</v>
          </cell>
        </row>
        <row r="68">
          <cell r="A68" t="str">
            <v xml:space="preserve">Coster </v>
          </cell>
        </row>
        <row r="69">
          <cell r="A69" t="str">
            <v>CROSA GIAMBATTISTA</v>
          </cell>
        </row>
        <row r="70">
          <cell r="A70" t="str">
            <v>CROSA TECNOLOGIE SRL</v>
          </cell>
        </row>
        <row r="71">
          <cell r="A71" t="str">
            <v>C.S.T.</v>
          </cell>
        </row>
        <row r="72">
          <cell r="A72" t="str">
            <v>CZ &amp; GIGI PNEUMATICI</v>
          </cell>
        </row>
        <row r="73">
          <cell r="A73" t="str">
            <v>D'AMORE E LUNARDI</v>
          </cell>
        </row>
        <row r="74">
          <cell r="A74" t="str">
            <v>DA.DO.</v>
          </cell>
        </row>
        <row r="75">
          <cell r="A75" t="str">
            <v>Demicheli Antincendio</v>
          </cell>
        </row>
        <row r="76">
          <cell r="A76" t="str">
            <v>DEDI s.r.l.</v>
          </cell>
        </row>
        <row r="77">
          <cell r="A77" t="str">
            <v>De Nicola Rappresentanze</v>
          </cell>
        </row>
        <row r="78">
          <cell r="A78" t="str">
            <v>DEI SRL</v>
          </cell>
        </row>
        <row r="79">
          <cell r="A79" t="str">
            <v>DELL</v>
          </cell>
        </row>
        <row r="80">
          <cell r="A80" t="str">
            <v>DEMO</v>
          </cell>
        </row>
        <row r="81">
          <cell r="A81" t="str">
            <v>DI VEROLI</v>
          </cell>
        </row>
        <row r="82">
          <cell r="A82" t="str">
            <v>DOMUS IMPIANTI</v>
          </cell>
        </row>
        <row r="83">
          <cell r="A83" t="str">
            <v>DUSSIN di Dussin Alessandro</v>
          </cell>
        </row>
        <row r="84">
          <cell r="A84" t="str">
            <v>D.P. TERMOSANITARI S.R.L.</v>
          </cell>
        </row>
        <row r="85">
          <cell r="A85" t="str">
            <v>Easy Instruments</v>
          </cell>
        </row>
        <row r="86">
          <cell r="A86" t="str">
            <v>ECHOVIT 3000</v>
          </cell>
        </row>
        <row r="87">
          <cell r="A87" t="str">
            <v>ECR Italy s.p.a.</v>
          </cell>
        </row>
        <row r="88">
          <cell r="A88" t="str">
            <v>EDIL POPA</v>
          </cell>
        </row>
        <row r="89">
          <cell r="A89" t="str">
            <v>Edilclima</v>
          </cell>
        </row>
        <row r="90">
          <cell r="A90" t="str">
            <v>EDILIZIA 92 S.r.l.</v>
          </cell>
        </row>
        <row r="91">
          <cell r="A91" t="str">
            <v>ECOTEK</v>
          </cell>
        </row>
        <row r="92">
          <cell r="A92" t="str">
            <v>EDIL di Riccò Gabriele</v>
          </cell>
        </row>
        <row r="93">
          <cell r="A93" t="str">
            <v>EDILGENOA</v>
          </cell>
        </row>
        <row r="94">
          <cell r="A94" t="str">
            <v>EDIL SERVIZI S.R.L.</v>
          </cell>
        </row>
        <row r="95">
          <cell r="A95" t="str">
            <v xml:space="preserve">EDISON </v>
          </cell>
        </row>
        <row r="96">
          <cell r="A96" t="str">
            <v>EFFEPI DI PANCINI FLAVIO E CARLO SNC</v>
          </cell>
        </row>
        <row r="97">
          <cell r="A97" t="str">
            <v>Elettromeccanica D'ISEP</v>
          </cell>
        </row>
        <row r="98">
          <cell r="A98" t="str">
            <v>Elettromeccanica Tosetto di Tosetto Primo &amp; C. s.n.c.</v>
          </cell>
        </row>
        <row r="99">
          <cell r="A99" t="str">
            <v>Elettronola Impianti</v>
          </cell>
        </row>
        <row r="100">
          <cell r="A100" t="str">
            <v>ELETTROSYSTEM SAS</v>
          </cell>
        </row>
        <row r="101">
          <cell r="A101" t="str">
            <v>EMPORIO DEL BRUCIATORE</v>
          </cell>
        </row>
        <row r="102">
          <cell r="A102" t="str">
            <v>ENEL ENERGIA</v>
          </cell>
        </row>
        <row r="103">
          <cell r="A103" t="str">
            <v>ENERGY GROUP</v>
          </cell>
        </row>
        <row r="104">
          <cell r="A104" t="str">
            <v>ENERGY SERVICE SRL</v>
          </cell>
        </row>
        <row r="105">
          <cell r="A105" t="str">
            <v>enertek</v>
          </cell>
        </row>
        <row r="106">
          <cell r="A106" t="str">
            <v>ENI SPA</v>
          </cell>
        </row>
        <row r="107">
          <cell r="A107" t="str">
            <v>ENIA ENERGIA</v>
          </cell>
        </row>
        <row r="108">
          <cell r="A108" t="str">
            <v>E.ON ENERGIA SPA</v>
          </cell>
        </row>
        <row r="109">
          <cell r="A109" t="str">
            <v>ESTENERGY SPA</v>
          </cell>
        </row>
        <row r="110">
          <cell r="A110" t="str">
            <v>EUROCALOR</v>
          </cell>
        </row>
        <row r="111">
          <cell r="A111" t="str">
            <v>EUROPAM</v>
          </cell>
        </row>
        <row r="112">
          <cell r="A112" t="str">
            <v>EVOLVE SRL</v>
          </cell>
        </row>
        <row r="113">
          <cell r="A113" t="str">
            <v>FAVARETO IMPIANTI</v>
          </cell>
        </row>
        <row r="114">
          <cell r="A114" t="str">
            <v>F.lli Foppiani Trasporti Srl</v>
          </cell>
        </row>
        <row r="115">
          <cell r="A115" t="str">
            <v>F.LLI NEGRISOLI S.N.C.</v>
          </cell>
        </row>
        <row r="116">
          <cell r="A116" t="str">
            <v>F DI CESARE RISCALDAMENTI</v>
          </cell>
        </row>
        <row r="117">
          <cell r="A117" t="str">
            <v>FCI</v>
          </cell>
        </row>
        <row r="118">
          <cell r="A118" t="str">
            <v>FINTEL Multiservizi SpA - RESS</v>
          </cell>
        </row>
        <row r="119">
          <cell r="A119" t="str">
            <v>FISAR</v>
          </cell>
        </row>
        <row r="120">
          <cell r="A120" t="str">
            <v>FORNITURE INDUSTRIALI DELLACASA</v>
          </cell>
        </row>
        <row r="121">
          <cell r="A121" t="str">
            <v>FRIGO SYSTEM</v>
          </cell>
        </row>
        <row r="122">
          <cell r="A122" t="str">
            <v>G.A.S. IMPIANTI DI SOPRANI ANDREA</v>
          </cell>
        </row>
        <row r="123">
          <cell r="A123" t="str">
            <v>Galeazzi Anselmo</v>
          </cell>
        </row>
        <row r="124">
          <cell r="A124" t="str">
            <v>GARIONI NAVAL SPA</v>
          </cell>
        </row>
        <row r="125">
          <cell r="A125" t="str">
            <v>GAS PLUS EMILIA</v>
          </cell>
        </row>
        <row r="126">
          <cell r="A126" t="str">
            <v>GAS MARINE</v>
          </cell>
        </row>
        <row r="127">
          <cell r="A127" t="str">
            <v>GAS METANO - GAS MARCA SRL</v>
          </cell>
        </row>
        <row r="128">
          <cell r="A128" t="str">
            <v>GAS SALES SRL</v>
          </cell>
        </row>
        <row r="129">
          <cell r="A129" t="str">
            <v>GAVARDO CALDAIE SRL</v>
          </cell>
        </row>
        <row r="130">
          <cell r="A130" t="str">
            <v>GBM SERVICE SRL</v>
          </cell>
        </row>
        <row r="131">
          <cell r="A131" t="str">
            <v xml:space="preserve">GENERALI </v>
          </cell>
        </row>
        <row r="132">
          <cell r="A132" t="str">
            <v>GENERAL FILTER ITALIA S.p.A.</v>
          </cell>
        </row>
        <row r="133">
          <cell r="A133" t="str">
            <v>GENOVA PARCHEGGI SPA</v>
          </cell>
        </row>
        <row r="134">
          <cell r="A134" t="str">
            <v>GLOBALCHEF SRL</v>
          </cell>
        </row>
        <row r="135">
          <cell r="A135" t="str">
            <v>GLOBAL THERM SRL</v>
          </cell>
        </row>
        <row r="136">
          <cell r="A136" t="str">
            <v>GP General Planning</v>
          </cell>
        </row>
        <row r="137">
          <cell r="A137" t="str">
            <v>GR IDROTERMICA</v>
          </cell>
        </row>
        <row r="138">
          <cell r="A138" t="str">
            <v xml:space="preserve">GRILLI GIUSEPPE </v>
          </cell>
        </row>
        <row r="139">
          <cell r="A139" t="str">
            <v>GRUNDFOS Pompe Italia S.r.l.</v>
          </cell>
        </row>
        <row r="140">
          <cell r="A140" t="str">
            <v>GRUPPO ALBATROS IL FILO</v>
          </cell>
        </row>
        <row r="141">
          <cell r="A141" t="str">
            <v>GRUPPO DISTRIBUZIONE PETROLI SRL</v>
          </cell>
        </row>
        <row r="142">
          <cell r="A142" t="str">
            <v>HERA COMM SRL</v>
          </cell>
        </row>
        <row r="143">
          <cell r="A143" t="str">
            <v>HERA COMM MARCHE SRL</v>
          </cell>
        </row>
        <row r="144">
          <cell r="A144" t="str">
            <v>HOVAL ITALIA SRL</v>
          </cell>
        </row>
        <row r="145">
          <cell r="A145" t="str">
            <v>IDROELETTRICA S.A.S.</v>
          </cell>
        </row>
        <row r="146">
          <cell r="A146" t="str">
            <v>IDROMAX</v>
          </cell>
        </row>
        <row r="147">
          <cell r="A147" t="str">
            <v>IDROSANITARIA BELTRAMI SPA</v>
          </cell>
        </row>
        <row r="148">
          <cell r="A148" t="str">
            <v>IECOTEC</v>
          </cell>
        </row>
        <row r="149">
          <cell r="A149" t="str">
            <v>IMAC REFRIGERAZIONE</v>
          </cell>
        </row>
        <row r="150">
          <cell r="A150" t="str">
            <v>IL PANIERE SERAFINI</v>
          </cell>
        </row>
        <row r="151">
          <cell r="A151" t="str">
            <v>Il Pollice Verde</v>
          </cell>
        </row>
        <row r="152">
          <cell r="A152" t="str">
            <v>Il Veneziano S.r.l.</v>
          </cell>
        </row>
        <row r="153">
          <cell r="A153" t="str">
            <v>IMMOBILIARE S.GIORGIO S.A.S</v>
          </cell>
        </row>
        <row r="154">
          <cell r="A154" t="str">
            <v>Ing. Nicola Capellato</v>
          </cell>
        </row>
        <row r="155">
          <cell r="A155" t="str">
            <v>Inside</v>
          </cell>
        </row>
        <row r="156">
          <cell r="A156" t="str">
            <v>ITALCOGIM ENERGIE</v>
          </cell>
        </row>
        <row r="157">
          <cell r="A157" t="str">
            <v>IRIDE MERCATO</v>
          </cell>
        </row>
        <row r="158">
          <cell r="A158" t="str">
            <v>IREN MERCATO</v>
          </cell>
        </row>
        <row r="159">
          <cell r="A159" t="str">
            <v>IRME</v>
          </cell>
        </row>
        <row r="160">
          <cell r="A160" t="str">
            <v>Joico</v>
          </cell>
        </row>
        <row r="161">
          <cell r="A161" t="str">
            <v>KIRKOS s.r.l.</v>
          </cell>
        </row>
        <row r="162">
          <cell r="A162" t="str">
            <v>LATTEGRA</v>
          </cell>
        </row>
        <row r="163">
          <cell r="A163" t="str">
            <v>LA SORGENTE DI CRESPI</v>
          </cell>
        </row>
        <row r="164">
          <cell r="A164" t="str">
            <v>LeoDaVinci</v>
          </cell>
        </row>
        <row r="165">
          <cell r="A165" t="str">
            <v>Leoncini MOTORSCOP srl</v>
          </cell>
        </row>
        <row r="166">
          <cell r="A166" t="str">
            <v>Level office landscape</v>
          </cell>
        </row>
        <row r="167">
          <cell r="A167" t="str">
            <v>LIBERTI PARODI</v>
          </cell>
        </row>
        <row r="168">
          <cell r="A168" t="str">
            <v>LYRECO</v>
          </cell>
        </row>
        <row r="169">
          <cell r="A169" t="str">
            <v>LIQUIGAS</v>
          </cell>
        </row>
        <row r="170">
          <cell r="A170" t="str">
            <v>LUCATO TERMICA</v>
          </cell>
        </row>
        <row r="171">
          <cell r="A171" t="str">
            <v>LUISE DANILO SRL</v>
          </cell>
        </row>
        <row r="172">
          <cell r="A172" t="str">
            <v>MB CALOR</v>
          </cell>
        </row>
        <row r="173">
          <cell r="A173" t="str">
            <v>MAIA</v>
          </cell>
        </row>
        <row r="174">
          <cell r="A174" t="str">
            <v>MAMMONE SRL</v>
          </cell>
        </row>
        <row r="175">
          <cell r="A175" t="str">
            <v>MALTONI DOTT. RICCARDO</v>
          </cell>
        </row>
        <row r="176">
          <cell r="A176" t="str">
            <v xml:space="preserve">MARI </v>
          </cell>
        </row>
        <row r="177">
          <cell r="A177" t="str">
            <v>MEDIAMARKET - MEDIA WORLD</v>
          </cell>
        </row>
        <row r="178">
          <cell r="A178" t="str">
            <v>MIECI - VARI CONTRATTI</v>
          </cell>
        </row>
        <row r="179">
          <cell r="A179" t="str">
            <v>MIOS srl</v>
          </cell>
        </row>
        <row r="180">
          <cell r="A180" t="str">
            <v>Misco</v>
          </cell>
        </row>
        <row r="181">
          <cell r="A181" t="str">
            <v>MONTI E BARABINO</v>
          </cell>
        </row>
        <row r="182">
          <cell r="A182" t="str">
            <v>MORRI&amp;ASSOCIATI</v>
          </cell>
        </row>
        <row r="183">
          <cell r="A183" t="str">
            <v>MULTICLIMA</v>
          </cell>
        </row>
        <row r="184">
          <cell r="A184" t="str">
            <v>NEREO TRABACCHI s.n.c.</v>
          </cell>
        </row>
        <row r="185">
          <cell r="A185" t="str">
            <v>NON SOLO FERRAMENTA</v>
          </cell>
        </row>
        <row r="186">
          <cell r="A186" t="str">
            <v>NORDECO PETROLI S.r.l.</v>
          </cell>
        </row>
        <row r="187">
          <cell r="A187" t="str">
            <v>Nuova Asac Antincendio snc</v>
          </cell>
        </row>
        <row r="188">
          <cell r="A188" t="str">
            <v>NUOVA amit</v>
          </cell>
        </row>
        <row r="189">
          <cell r="A189" t="str">
            <v>Nuova Caser S.r.l.</v>
          </cell>
        </row>
        <row r="190">
          <cell r="A190" t="str">
            <v>NOVASAP</v>
          </cell>
        </row>
        <row r="191">
          <cell r="A191" t="str">
            <v>NOVER</v>
          </cell>
        </row>
        <row r="192">
          <cell r="A192" t="str">
            <v>NUOVA CTR DI TEALDI SAS</v>
          </cell>
        </row>
        <row r="193">
          <cell r="A193" t="str">
            <v>NUOVA COMA SRL</v>
          </cell>
        </row>
        <row r="194">
          <cell r="A194" t="str">
            <v>NuovaCTR di Tedaldi sas</v>
          </cell>
        </row>
        <row r="195">
          <cell r="A195" t="str">
            <v>NUOVA RATEC</v>
          </cell>
        </row>
        <row r="196">
          <cell r="A196" t="str">
            <v>ONDA ELETTRICA</v>
          </cell>
        </row>
        <row r="197">
          <cell r="A197" t="str">
            <v>Osservatorio Meteorologico di Milano Duomo</v>
          </cell>
        </row>
        <row r="198">
          <cell r="A198" t="str">
            <v>P.A. Pubblicita' Di Astorri Fabio &amp; C. S.A.S.</v>
          </cell>
        </row>
        <row r="199">
          <cell r="A199" t="str">
            <v>PADANIA TRADING SRL</v>
          </cell>
        </row>
        <row r="200">
          <cell r="A200" t="str">
            <v>PAOLO BARCHI</v>
          </cell>
        </row>
        <row r="201">
          <cell r="A201" t="str">
            <v>PANTHA MANAGEMENT</v>
          </cell>
        </row>
        <row r="202">
          <cell r="A202" t="str">
            <v>PAPINI GIANLUCA</v>
          </cell>
        </row>
        <row r="203">
          <cell r="A203" t="str">
            <v>PASSUELLO FRATELLI</v>
          </cell>
        </row>
        <row r="204">
          <cell r="A204" t="str">
            <v>Piacenza Petroli</v>
          </cell>
        </row>
        <row r="205">
          <cell r="A205" t="str">
            <v>Petrolcapa</v>
          </cell>
        </row>
        <row r="206">
          <cell r="A206" t="str">
            <v>PETROLVILLA &amp; BORTOLOTTI</v>
          </cell>
        </row>
        <row r="207">
          <cell r="A207" t="str">
            <v>Petrol Villa Group</v>
          </cell>
        </row>
        <row r="208">
          <cell r="A208" t="str">
            <v>PICENO GAS VENDITA</v>
          </cell>
        </row>
        <row r="209">
          <cell r="A209" t="str">
            <v>Pietro Fiorentini SpA</v>
          </cell>
        </row>
        <row r="210">
          <cell r="A210" t="str">
            <v>PISATI IMPIANTI</v>
          </cell>
        </row>
        <row r="211">
          <cell r="A211" t="str">
            <v>PISTONE</v>
          </cell>
        </row>
        <row r="212">
          <cell r="A212" t="str">
            <v>PRAMECA SRL</v>
          </cell>
        </row>
        <row r="213">
          <cell r="A213" t="str">
            <v>PREFABBRICATIFOCO</v>
          </cell>
        </row>
        <row r="214">
          <cell r="A214" t="str">
            <v>PRESSIANI S.p.A.</v>
          </cell>
        </row>
        <row r="215">
          <cell r="A215" t="str">
            <v>PRIMAVERA</v>
          </cell>
        </row>
        <row r="216">
          <cell r="A216" t="str">
            <v>PROGRAMMA AUTO</v>
          </cell>
        </row>
        <row r="217">
          <cell r="A217" t="str">
            <v>PROMETEO SPA (ANCONA)</v>
          </cell>
        </row>
        <row r="218">
          <cell r="A218" t="str">
            <v>PRONTOGROSS</v>
          </cell>
        </row>
        <row r="219">
          <cell r="A219" t="str">
            <v>PUNTODWG</v>
          </cell>
        </row>
        <row r="220">
          <cell r="A220" t="str">
            <v>PVB FUEL SPA</v>
          </cell>
        </row>
        <row r="221">
          <cell r="A221" t="str">
            <v>R.M. ELETTRO SERVICE S.N.C. DI RAVISCIONI MAURIZIO &amp; C.</v>
          </cell>
        </row>
        <row r="222">
          <cell r="A222" t="str">
            <v>RADO&amp;CERRI</v>
          </cell>
        </row>
        <row r="223">
          <cell r="A223" t="str">
            <v>RAI DOTT. LUCIANO</v>
          </cell>
        </row>
        <row r="224">
          <cell r="A224" t="str">
            <v>RC GROUP SPA</v>
          </cell>
        </row>
        <row r="225">
          <cell r="A225" t="str">
            <v>Remondini Mara &amp; C. s.n.c.</v>
          </cell>
        </row>
        <row r="226">
          <cell r="A226" t="str">
            <v>RI.FRA Impianti</v>
          </cell>
        </row>
        <row r="227">
          <cell r="A227" t="str">
            <v>Riccardo Scavello</v>
          </cell>
        </row>
        <row r="228">
          <cell r="A228" t="str">
            <v>RIELLO S.p.A.</v>
          </cell>
        </row>
        <row r="229">
          <cell r="A229" t="str">
            <v>RIELLO S.p.A. - Agenzia Sartori Ivano</v>
          </cell>
        </row>
        <row r="230">
          <cell r="A230" t="str">
            <v>RIVA GROUP DI RIVA CAROLINA &amp; C.</v>
          </cell>
        </row>
        <row r="231">
          <cell r="A231" t="str">
            <v>ROMEA</v>
          </cell>
        </row>
        <row r="232">
          <cell r="A232" t="str">
            <v>S.A.B. srl</v>
          </cell>
        </row>
        <row r="233">
          <cell r="A233" t="str">
            <v>S.A.S. Group S.p.A.</v>
          </cell>
        </row>
        <row r="234">
          <cell r="A234" t="str">
            <v>S.A.Te.C. SAS di Sudati Angelo &amp; C.</v>
          </cell>
        </row>
        <row r="235">
          <cell r="A235" t="str">
            <v>S.T.M. di Pochì Michele</v>
          </cell>
        </row>
        <row r="236">
          <cell r="A236" t="str">
            <v>Sabiana SpA</v>
          </cell>
        </row>
        <row r="237">
          <cell r="A237" t="str">
            <v>SAGE</v>
          </cell>
        </row>
        <row r="238">
          <cell r="A238" t="str">
            <v>SAMP SPA</v>
          </cell>
        </row>
        <row r="239">
          <cell r="A239" t="str">
            <v>SAN GIORGIO ENERGIE SRL</v>
          </cell>
        </row>
        <row r="240">
          <cell r="A240" t="str">
            <v>San Martino scrl</v>
          </cell>
        </row>
        <row r="241">
          <cell r="A241" t="str">
            <v>SARMA SRL</v>
          </cell>
        </row>
        <row r="242">
          <cell r="A242" t="str">
            <v>SAVARENT</v>
          </cell>
        </row>
        <row r="243">
          <cell r="A243" t="str">
            <v>SBGP</v>
          </cell>
        </row>
        <row r="244">
          <cell r="A244" t="str">
            <v>SDP DISTRIBUZIONE PETROLI</v>
          </cell>
        </row>
        <row r="245">
          <cell r="A245" t="str">
            <v>SEIPAR</v>
          </cell>
        </row>
        <row r="246">
          <cell r="A246" t="str">
            <v>SEIT</v>
          </cell>
        </row>
        <row r="247">
          <cell r="A247" t="str">
            <v>SERENISSIMA ENERGIA SRL</v>
          </cell>
        </row>
        <row r="248">
          <cell r="A248" t="str">
            <v>SFC FORNITURE INDUSTRIALI S.r.l.</v>
          </cell>
        </row>
        <row r="249">
          <cell r="A249" t="str">
            <v>SGR SERVIZI SPA</v>
          </cell>
        </row>
        <row r="250">
          <cell r="A250" t="str">
            <v>SIEMENS</v>
          </cell>
        </row>
        <row r="251">
          <cell r="A251" t="str">
            <v>SINERGAS</v>
          </cell>
        </row>
        <row r="252">
          <cell r="A252" t="str">
            <v>SISA&amp;PARTNERS</v>
          </cell>
        </row>
        <row r="253">
          <cell r="A253" t="str">
            <v>SISEA</v>
          </cell>
        </row>
        <row r="254">
          <cell r="A254" t="str">
            <v xml:space="preserve">SITEC S.R.L. </v>
          </cell>
        </row>
        <row r="255">
          <cell r="A255" t="str">
            <v xml:space="preserve">Società Bionda srl </v>
          </cell>
        </row>
        <row r="256">
          <cell r="A256" t="str">
            <v>Sofid - ENI</v>
          </cell>
        </row>
        <row r="257">
          <cell r="A257" t="str">
            <v>SOLGAS</v>
          </cell>
        </row>
        <row r="258">
          <cell r="A258" t="str">
            <v>SOLINAS VITTORIO</v>
          </cell>
        </row>
        <row r="259">
          <cell r="A259" t="str">
            <v>SORESSI</v>
          </cell>
        </row>
        <row r="260">
          <cell r="A260" t="str">
            <v>SPAZIO SPA - Sede legale</v>
          </cell>
        </row>
        <row r="261">
          <cell r="A261" t="str">
            <v>SPAZIO SPA - Filiale di Cremona</v>
          </cell>
        </row>
        <row r="262">
          <cell r="A262" t="str">
            <v>STB</v>
          </cell>
        </row>
        <row r="263">
          <cell r="A263" t="str">
            <v>STUDIO DELL'AVVOCATO MICHELE D'AGOSTINO</v>
          </cell>
        </row>
        <row r="264">
          <cell r="A264" t="str">
            <v>STUDIO LEGALE AMMINISTRATIVI ASSOCIATI</v>
          </cell>
        </row>
        <row r="265">
          <cell r="A265" t="str">
            <v>SWISS INK</v>
          </cell>
        </row>
        <row r="266">
          <cell r="A266" t="str">
            <v>TEA ENERGIA SRL A SOCIO UNICO</v>
          </cell>
        </row>
        <row r="267">
          <cell r="A267" t="str">
            <v>TECKNA</v>
          </cell>
        </row>
        <row r="268">
          <cell r="A268" t="str">
            <v>TECNOCALOR2 SAS</v>
          </cell>
        </row>
        <row r="269">
          <cell r="A269" t="str">
            <v>TECNOCLIMAT Srl</v>
          </cell>
        </row>
        <row r="270">
          <cell r="A270" t="str">
            <v>TECNODOMUS DI DOSSI &amp; C</v>
          </cell>
        </row>
        <row r="271">
          <cell r="A271" t="str">
            <v>Tecnotherma</v>
          </cell>
        </row>
        <row r="272">
          <cell r="A272" t="str">
            <v>TELECOM</v>
          </cell>
        </row>
        <row r="273">
          <cell r="A273" t="str">
            <v>TELEPASS SPA</v>
          </cell>
        </row>
        <row r="274">
          <cell r="A274" t="str">
            <v>TERMOACQUA TECNOLOGIE</v>
          </cell>
        </row>
        <row r="275">
          <cell r="A275" t="str">
            <v>TERMOACQUA SNC</v>
          </cell>
        </row>
        <row r="276">
          <cell r="A276" t="str">
            <v xml:space="preserve">TERMOCOMPONENTI </v>
          </cell>
        </row>
        <row r="277">
          <cell r="A277" t="str">
            <v>TERMOIDEA 2004</v>
          </cell>
        </row>
        <row r="278">
          <cell r="A278" t="str">
            <v>Termoidraulica DELLEDONNE GIUSEPPE</v>
          </cell>
        </row>
        <row r="279">
          <cell r="A279" t="str">
            <v>Termoidraulica Oltrasi</v>
          </cell>
        </row>
        <row r="280">
          <cell r="A280" t="str">
            <v>TESTO</v>
          </cell>
        </row>
        <row r="281">
          <cell r="A281" t="str">
            <v>ThermoClima di Sangiovanni Giandomenico</v>
          </cell>
        </row>
        <row r="282">
          <cell r="A282" t="str">
            <v>THERMO COMPONENTI DI MAIOCCHI A.</v>
          </cell>
        </row>
        <row r="283">
          <cell r="A283" t="str">
            <v>THERMO FORNITURE SAS</v>
          </cell>
        </row>
        <row r="284">
          <cell r="A284" t="str">
            <v>THERMOIDRAULICA SRL di Unizzi &amp; Marcon</v>
          </cell>
        </row>
        <row r="285">
          <cell r="A285" t="str">
            <v>Termosanitaria Corradini SPA</v>
          </cell>
        </row>
        <row r="286">
          <cell r="A286" t="str">
            <v>TIM</v>
          </cell>
        </row>
        <row r="287">
          <cell r="A287" t="str">
            <v>TO.DI.</v>
          </cell>
        </row>
        <row r="288">
          <cell r="A288" t="str">
            <v xml:space="preserve">TRENTINO ENERGIA </v>
          </cell>
        </row>
        <row r="289">
          <cell r="A289" t="str">
            <v>UNICAL AG SPA</v>
          </cell>
        </row>
        <row r="290">
          <cell r="A290" t="str">
            <v>UNIVERSITA' DEGLI STUDI DI GENOVA - DIPARTIMENTO SCIENZA DELLA SALUTE 0330</v>
          </cell>
        </row>
        <row r="291">
          <cell r="A291" t="str">
            <v>WORKMED SRL Medicina del lavoro e Prevenzione</v>
          </cell>
        </row>
        <row r="292">
          <cell r="A292" t="str">
            <v>VIESSMANN SRL</v>
          </cell>
        </row>
        <row r="293">
          <cell r="A293" t="str">
            <v>ZANA &amp; MELES</v>
          </cell>
        </row>
        <row r="294">
          <cell r="A294" t="str">
            <v>ZERBETTO GIANFRANCO (COSTER)</v>
          </cell>
        </row>
      </sheetData>
      <sheetData sheetId="1"/>
      <sheetData sheetId="2"/>
      <sheetData sheetId="3"/>
      <sheetData sheetId="4">
        <row r="1">
          <cell r="A1" t="str">
            <v>Sede</v>
          </cell>
        </row>
        <row r="2">
          <cell r="A2" t="str">
            <v>ID 02_Scuola Polizia di Piacenza</v>
          </cell>
        </row>
        <row r="3">
          <cell r="A3" t="str">
            <v>ID 15_Prefettura di Piacenza</v>
          </cell>
        </row>
        <row r="4">
          <cell r="A4" t="str">
            <v>ID 16_Polizia Stradale Piacenza</v>
          </cell>
        </row>
        <row r="5">
          <cell r="A5" t="str">
            <v>ID 18_CCIAA Piacenza</v>
          </cell>
        </row>
        <row r="6">
          <cell r="A6" t="str">
            <v>ID 20_Accademia Militare di Modena</v>
          </cell>
        </row>
        <row r="7">
          <cell r="A7" t="str">
            <v>ID 22_Comando Militare Esercito Emilia Romagna</v>
          </cell>
        </row>
        <row r="8">
          <cell r="A8" t="str">
            <v>ID 24_Caserma Pesce Secondo Reggimento Sostegno Aves Orione</v>
          </cell>
        </row>
        <row r="9">
          <cell r="A9" t="str">
            <v>ID 28_Guardia di Finanza Emilia Romagna</v>
          </cell>
        </row>
        <row r="10">
          <cell r="A10" t="str">
            <v>ID 28CV_GDF Emilia Romagna-Condominio Vergato</v>
          </cell>
        </row>
        <row r="11">
          <cell r="A11" t="str">
            <v>ID 30_Reggimento genio ferrovieri Castelmaggiore</v>
          </cell>
        </row>
        <row r="12">
          <cell r="A12" t="str">
            <v>ID 32_Ministero dell'Economia e delle Finanze - Commissione Tributaria</v>
          </cell>
        </row>
        <row r="13">
          <cell r="A13" t="str">
            <v>ID 33_Guardia di Finanza Marche</v>
          </cell>
        </row>
        <row r="14">
          <cell r="A14" t="str">
            <v>ID 34_Comune di Virgilio</v>
          </cell>
        </row>
        <row r="15">
          <cell r="A15" t="str">
            <v>ID 36_Ministero dell'Economia e delle Finanze - Demanio e srvizi vari</v>
          </cell>
        </row>
        <row r="16">
          <cell r="A16" t="str">
            <v>ID 39_Comune di Novi Ligure</v>
          </cell>
        </row>
        <row r="17">
          <cell r="A17" t="str">
            <v>ID 44_Ministero del Tesoro di Ravenna - Fondazione Ravenna Antica</v>
          </cell>
        </row>
        <row r="18">
          <cell r="A18" t="str">
            <v>ID 45_Comune di Castellarano</v>
          </cell>
        </row>
        <row r="19">
          <cell r="A19" t="str">
            <v>ID 46_Ministero dell' Economia e delle Finanze - Uffici di Sanità Marittima di Ravenna</v>
          </cell>
        </row>
        <row r="20">
          <cell r="A20" t="str">
            <v>ID 47_Ministero dell'Economia e delle Finanze - Ragioneria Territoriale dello Stato di Ravenna</v>
          </cell>
        </row>
        <row r="21">
          <cell r="A21" t="str">
            <v>ID 48_MACRA Piacenza</v>
          </cell>
        </row>
        <row r="22">
          <cell r="A22" t="str">
            <v>ID 53_Comune di Cavallino Treporti</v>
          </cell>
        </row>
        <row r="23">
          <cell r="A23" t="str">
            <v>ID 56_Base Logistico addestrativa Cà Avio</v>
          </cell>
        </row>
        <row r="24">
          <cell r="A24" t="str">
            <v>ID 59_Provincia di Belluno</v>
          </cell>
        </row>
        <row r="25">
          <cell r="A25" t="str">
            <v>ID 60_Comune di Collecchio</v>
          </cell>
        </row>
        <row r="26">
          <cell r="A26" t="str">
            <v>ID 63_Caserme Serini di Montichiari</v>
          </cell>
        </row>
        <row r="27">
          <cell r="A27" t="str">
            <v>ID 65_Comune San Donà di Piave</v>
          </cell>
        </row>
        <row r="28">
          <cell r="A28" t="str">
            <v>ID 66_Comune di Villafranca Padovana</v>
          </cell>
        </row>
        <row r="29">
          <cell r="A29" t="str">
            <v>ID 67_Corte dei Conti di Ancona</v>
          </cell>
        </row>
        <row r="30">
          <cell r="A30" t="str">
            <v>ID 69_Ministero della Difesa - Ufficio tecnico territoriale Torino</v>
          </cell>
        </row>
        <row r="31">
          <cell r="A31" t="str">
            <v>ID 70_Comune di Malalbergo</v>
          </cell>
        </row>
        <row r="32">
          <cell r="A32" t="str">
            <v>ID 71_Comune di Forno di Zoldo</v>
          </cell>
        </row>
        <row r="33">
          <cell r="A33" t="str">
            <v>ID 72_Comune di Martellago</v>
          </cell>
        </row>
        <row r="34">
          <cell r="A34" t="str">
            <v>ID 73_Comune di Curtarolo</v>
          </cell>
        </row>
        <row r="35">
          <cell r="A35" t="str">
            <v>ID 77_Comune di Rolo</v>
          </cell>
        </row>
        <row r="36">
          <cell r="A36" t="str">
            <v>ID 78_Comune di Rondissone</v>
          </cell>
        </row>
        <row r="37">
          <cell r="A37" t="str">
            <v>ID 79_Istituto Zooprofilattico Marche</v>
          </cell>
        </row>
        <row r="38">
          <cell r="A38" t="str">
            <v>ID 84_Comune di Tortona</v>
          </cell>
        </row>
        <row r="39">
          <cell r="A39" t="str">
            <v>ID 85_Comune di Voghiera</v>
          </cell>
        </row>
        <row r="40">
          <cell r="A40" t="str">
            <v>ID 88_Prefettura di Milano</v>
          </cell>
        </row>
        <row r="41">
          <cell r="A41" t="str">
            <v>ID 89_Comune di Sesto Calende</v>
          </cell>
        </row>
        <row r="42">
          <cell r="A42" t="str">
            <v>ID 93_Comune di Noventa di Piave</v>
          </cell>
        </row>
        <row r="43">
          <cell r="A43" t="str">
            <v>ID 95_Comune di Scorzè</v>
          </cell>
        </row>
        <row r="44">
          <cell r="A44" t="str">
            <v>ID 97_Provincia di Milano</v>
          </cell>
        </row>
        <row r="45">
          <cell r="A45" t="str">
            <v>ID 99_Comune di Carpi</v>
          </cell>
        </row>
        <row r="46">
          <cell r="A46" t="str">
            <v>ID 100_Comune di Castellarano</v>
          </cell>
        </row>
        <row r="47">
          <cell r="A47" t="str">
            <v>ID 101_Comune di Casier</v>
          </cell>
        </row>
        <row r="48">
          <cell r="A48" t="str">
            <v>ID 102_Comune di Vimodrone</v>
          </cell>
        </row>
        <row r="49">
          <cell r="A49" t="str">
            <v>ID 107_Comune di Fornovo val di Taro</v>
          </cell>
        </row>
        <row r="50">
          <cell r="A50" t="str">
            <v>ID 110_Prefettura di Verbano Cusio Ossola</v>
          </cell>
        </row>
        <row r="51">
          <cell r="A51" t="str">
            <v>ID 111_Scuola Militare Teuliè</v>
          </cell>
        </row>
        <row r="52">
          <cell r="A52" t="str">
            <v>ID 112_ARNI di Boretto</v>
          </cell>
        </row>
        <row r="53">
          <cell r="A53" t="str">
            <v>ID 113_ASL di Romano di Lombardia</v>
          </cell>
        </row>
        <row r="54">
          <cell r="A54" t="str">
            <v>ID 114_Ufficio Scolastico regionale Liguria</v>
          </cell>
        </row>
        <row r="55">
          <cell r="A55" t="str">
            <v>ID 116_4° Reggimento Artiglieria Contraerei Peschiera</v>
          </cell>
        </row>
        <row r="56">
          <cell r="A56" t="str">
            <v>ID 117_Comune di Isola Dovarese</v>
          </cell>
        </row>
        <row r="57">
          <cell r="A57" t="str">
            <v>ID 118_Università degli Studi di Genova</v>
          </cell>
        </row>
        <row r="58">
          <cell r="A58" t="str">
            <v>ID 119_Comune di Noceto</v>
          </cell>
        </row>
        <row r="59">
          <cell r="A59" t="str">
            <v>ID 120_Azienda di servizi alla Persona "Bruno Pari" Ostiano</v>
          </cell>
        </row>
        <row r="60">
          <cell r="A60" t="str">
            <v>ID 121_Comune di San Bassano</v>
          </cell>
        </row>
        <row r="61">
          <cell r="A61" t="str">
            <v>ID 122_Prefettura di Cremona</v>
          </cell>
        </row>
        <row r="62">
          <cell r="A62" t="str">
            <v>ID 123_Comune di Camerano</v>
          </cell>
        </row>
        <row r="63">
          <cell r="A63" t="str">
            <v>ID 124_Comune di Cadeo</v>
          </cell>
        </row>
        <row r="64">
          <cell r="A64" t="str">
            <v>ID 125_Comune di Guastalla</v>
          </cell>
        </row>
        <row r="65">
          <cell r="A65" t="str">
            <v>ID 126_Comando Brigata Taurinense_2° Reggimento Alpini - Caserma Montegrappa</v>
          </cell>
        </row>
        <row r="66">
          <cell r="A66" t="str">
            <v>ID 127_Comune di Grontardo</v>
          </cell>
        </row>
        <row r="67">
          <cell r="A67" t="str">
            <v>ID 128_VVF Verbano Cusio Ossola</v>
          </cell>
        </row>
        <row r="68">
          <cell r="A68" t="str">
            <v>ID 130_Comune Sandrigo</v>
          </cell>
        </row>
        <row r="69">
          <cell r="A69" t="str">
            <v>ID 131_Comune di Stagno Lombardo</v>
          </cell>
        </row>
        <row r="70">
          <cell r="A70" t="str">
            <v>ID 133_28° Reggimento Pavia di Pesaro</v>
          </cell>
        </row>
        <row r="71">
          <cell r="A71" t="str">
            <v>ID 134_Comune di San Giovanni Bianco</v>
          </cell>
        </row>
        <row r="72">
          <cell r="A72" t="str">
            <v>ID 135_Comando Esercito Emilia Romagna - Circolo Ufficiali</v>
          </cell>
        </row>
        <row r="73">
          <cell r="A73" t="str">
            <v>ID 136_Ospedale Fatebenefratelli</v>
          </cell>
        </row>
        <row r="74">
          <cell r="A74" t="str">
            <v>ID 137_Comune di Renate</v>
          </cell>
        </row>
        <row r="75">
          <cell r="A75" t="str">
            <v>ID 138_Comune di Gualtieri</v>
          </cell>
        </row>
        <row r="76">
          <cell r="A76" t="str">
            <v>ID 139_Comune di Gerre dè Caprioli_CR</v>
          </cell>
        </row>
        <row r="77">
          <cell r="A77" t="str">
            <v>ID 140_Prefettura di Trieste</v>
          </cell>
        </row>
        <row r="78">
          <cell r="A78" t="str">
            <v>ID 141_ASL 22 Acqui Terme_Novi Ligure</v>
          </cell>
        </row>
        <row r="79">
          <cell r="A79" t="str">
            <v>ID 142_Comune di Vescovato_CR</v>
          </cell>
        </row>
        <row r="80">
          <cell r="A80" t="str">
            <v>ID 143_GdF Emilia Romagna_Via Mazzini</v>
          </cell>
        </row>
        <row r="81">
          <cell r="A81" t="str">
            <v>ID 146_Città di San Donà del Piave Tribunale nuovo_Casa del Bambino_Materna Passerella</v>
          </cell>
        </row>
        <row r="82">
          <cell r="A82" t="str">
            <v>ID 148_Comune di San Martino Buon Albergo</v>
          </cell>
        </row>
        <row r="83">
          <cell r="A83" t="str">
            <v>ID 167_Comune di Arenzano</v>
          </cell>
        </row>
        <row r="84">
          <cell r="A84" t="str">
            <v>ID 171_ASL Lodi</v>
          </cell>
        </row>
        <row r="85">
          <cell r="A85" t="str">
            <v>ID 182_Comune di Santo Stefano di Magra</v>
          </cell>
        </row>
        <row r="86">
          <cell r="A86" t="str">
            <v>ID 192_5° reggimento lancieri di Novara_Codroipo</v>
          </cell>
        </row>
        <row r="87">
          <cell r="A87" t="str">
            <v>ID 193_Comune di Fiorenzuola d'Arda_PC</v>
          </cell>
        </row>
        <row r="88">
          <cell r="A88" t="str">
            <v>ID 196_Comune di Castell'Arquato_PC</v>
          </cell>
        </row>
        <row r="89">
          <cell r="A89" t="str">
            <v>Edilclima</v>
          </cell>
        </row>
        <row r="90">
          <cell r="A90" t="str">
            <v>EDILIZIA 92 S.r.l.</v>
          </cell>
        </row>
        <row r="91">
          <cell r="A91" t="str">
            <v>ECOTEK</v>
          </cell>
        </row>
        <row r="92">
          <cell r="A92" t="str">
            <v>EDIL di Riccò Gabriele</v>
          </cell>
        </row>
        <row r="93">
          <cell r="A93" t="str">
            <v>EDILGENOA</v>
          </cell>
        </row>
        <row r="94">
          <cell r="A94" t="str">
            <v>EDIL SERVIZI S.R.L.</v>
          </cell>
        </row>
        <row r="95">
          <cell r="A95" t="str">
            <v xml:space="preserve">EDISON </v>
          </cell>
        </row>
        <row r="96">
          <cell r="A96" t="str">
            <v>EFFEPI DI PANCINI FLAVIO E CARLO SNC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VORI"/>
      <sheetName val="Budget lavori"/>
    </sheetNames>
    <definedNames>
      <definedName name="GHFH" refersTo="#RIF!"/>
      <definedName name="Periodo" refersTo="#RIF!"/>
      <definedName name="Rata_da_usare" refersTo="#RIF!"/>
    </defined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ELYO"/>
      <sheetName val="Robbè_new"/>
      <sheetName val="robbè"/>
      <sheetName val="seba05-06"/>
      <sheetName val="seba06-07"/>
      <sheetName val="Costi Lotto 1"/>
      <sheetName val="Costi Lotto 2"/>
      <sheetName val="Costi Lotto 3"/>
      <sheetName val="Costi da Roma"/>
      <sheetName val="Consumi Lotto 1 - All. A"/>
    </sheetNames>
    <sheetDataSet>
      <sheetData sheetId="0">
        <row r="2">
          <cell r="B2">
            <v>0.58289999999999997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ani Silvia (ST-IE/STS1-IT)" refreshedDate="44440.651486689814" createdVersion="6" refreshedVersion="6" minRefreshableVersion="3" recordCount="61">
  <cacheSource type="worksheet">
    <worksheetSource ref="C17:I78" sheet="Piano ammortamento"/>
  </cacheSource>
  <cacheFields count="7">
    <cacheField name="Capitale Residuo" numFmtId="168">
      <sharedItems containsString="0" containsBlank="1" containsNumber="1" minValue="0" maxValue="700000"/>
    </cacheField>
    <cacheField name="Tasso %" numFmtId="165">
      <sharedItems containsString="0" containsBlank="1" containsNumber="1" minValue="0.03" maxValue="0.03"/>
    </cacheField>
    <cacheField name="Quota Interessi" numFmtId="0">
      <sharedItems containsString="0" containsBlank="1" containsNumber="1" minValue="151.27376626562912" maxValue="5250"/>
    </cacheField>
    <cacheField name="Quota Capitale" numFmtId="0">
      <sharedItems containsString="0" containsBlank="1" containsNumber="1" minValue="15071.10926834949" maxValue="20169.835502083879"/>
    </cacheField>
    <cacheField name="Importo Rata" numFmtId="0">
      <sharedItems containsString="0" containsBlank="1" containsNumber="1" minValue="17419.529661753946" maxValue="20321.109268349512"/>
    </cacheField>
    <cacheField name="Data" numFmtId="0">
      <sharedItems containsNonDate="0" containsDate="1" containsString="0" containsBlank="1" minDate="2022-01-01T00:00:00" maxDate="2033-10-02T00:00:00"/>
    </cacheField>
    <cacheField name="anno" numFmtId="0">
      <sharedItems containsString="0" containsBlank="1" containsNumber="1" containsInteger="1" minValue="2020" maxValue="2036" count="18">
        <m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 u="1"/>
        <n v="2020" u="1"/>
        <n v="2035" u="1"/>
        <n v="2021" u="1"/>
        <n v="2036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n v="700000"/>
    <n v="0.03"/>
    <m/>
    <m/>
    <m/>
    <m/>
    <x v="0"/>
  </r>
  <r>
    <n v="700000"/>
    <n v="0.03"/>
    <n v="5250"/>
    <m/>
    <n v="17419.529661753946"/>
    <d v="2022-01-01T00:00:00"/>
    <x v="1"/>
  </r>
  <r>
    <n v="700000"/>
    <n v="0.03"/>
    <n v="5250"/>
    <m/>
    <n v="17727.726945901984"/>
    <d v="2022-04-01T00:00:00"/>
    <x v="1"/>
  </r>
  <r>
    <n v="700000"/>
    <n v="0.03"/>
    <n v="5250"/>
    <m/>
    <n v="18049.464502446674"/>
    <d v="2022-07-01T00:00:00"/>
    <x v="1"/>
  </r>
  <r>
    <n v="700000"/>
    <n v="0.03"/>
    <n v="5250"/>
    <m/>
    <n v="18385.64509057728"/>
    <d v="2022-10-01T00:00:00"/>
    <x v="1"/>
  </r>
  <r>
    <n v="700000"/>
    <n v="0.03"/>
    <n v="5250"/>
    <m/>
    <n v="18737.253536910161"/>
    <d v="2023-01-01T00:00:00"/>
    <x v="2"/>
  </r>
  <r>
    <n v="700000"/>
    <n v="0.03"/>
    <n v="5250"/>
    <m/>
    <n v="19105.3662782098"/>
    <d v="2023-04-01T00:00:00"/>
    <x v="2"/>
  </r>
  <r>
    <n v="700000"/>
    <n v="0.03"/>
    <n v="5250"/>
    <m/>
    <n v="19491.162267355856"/>
    <d v="2023-07-01T00:00:00"/>
    <x v="2"/>
  </r>
  <r>
    <n v="700000"/>
    <n v="0.03"/>
    <n v="5250"/>
    <m/>
    <n v="19895.935475305374"/>
    <d v="2023-10-01T00:00:00"/>
    <x v="2"/>
  </r>
  <r>
    <n v="684928.89073165052"/>
    <n v="0.03"/>
    <n v="5250"/>
    <n v="15071.10926834949"/>
    <n v="20321.10926834949"/>
    <d v="2024-01-01T00:00:00"/>
    <x v="3"/>
  </r>
  <r>
    <n v="669744.74814378843"/>
    <n v="0.03"/>
    <n v="5136.9666804873787"/>
    <n v="15184.142587862108"/>
    <n v="20321.109268349486"/>
    <d v="2024-04-01T00:00:00"/>
    <x v="3"/>
  </r>
  <r>
    <n v="654446.72448651737"/>
    <n v="0.03"/>
    <n v="5023.0856110784134"/>
    <n v="15298.023657271073"/>
    <n v="20321.109268349486"/>
    <d v="2024-07-01T00:00:00"/>
    <x v="3"/>
  </r>
  <r>
    <n v="639033.9656518168"/>
    <n v="0.03"/>
    <n v="4908.3504336488804"/>
    <n v="15412.758834700609"/>
    <n v="20321.10926834949"/>
    <d v="2024-10-01T00:00:00"/>
    <x v="3"/>
  </r>
  <r>
    <n v="623505.61112585594"/>
    <n v="0.03"/>
    <n v="4792.7547423886263"/>
    <n v="15528.354525960867"/>
    <n v="20321.109268349494"/>
    <d v="2025-01-01T00:00:00"/>
    <x v="4"/>
  </r>
  <r>
    <n v="607860.79394095042"/>
    <n v="0.03"/>
    <n v="4676.2920834439192"/>
    <n v="15644.817184905574"/>
    <n v="20321.109268349494"/>
    <d v="2025-04-01T00:00:00"/>
    <x v="4"/>
  </r>
  <r>
    <n v="592098.64062715811"/>
    <n v="0.03"/>
    <n v="4558.9559545571283"/>
    <n v="15762.153313792365"/>
    <n v="20321.109268349494"/>
    <d v="2025-07-01T00:00:00"/>
    <x v="4"/>
  </r>
  <r>
    <n v="576218.27116351225"/>
    <n v="0.03"/>
    <n v="4440.7398047036859"/>
    <n v="15880.369463645808"/>
    <n v="20321.109268349494"/>
    <d v="2025-10-01T00:00:00"/>
    <x v="4"/>
  </r>
  <r>
    <n v="560218.7989288891"/>
    <n v="0.03"/>
    <n v="4321.6370337263415"/>
    <n v="15999.472234623152"/>
    <n v="20321.109268349494"/>
    <d v="2026-01-01T00:00:00"/>
    <x v="5"/>
  </r>
  <r>
    <n v="544099.33065250632"/>
    <n v="0.03"/>
    <n v="4201.6409919666685"/>
    <n v="16119.468276382824"/>
    <n v="20321.109268349494"/>
    <d v="2026-04-01T00:00:00"/>
    <x v="5"/>
  </r>
  <r>
    <n v="527858.96636405063"/>
    <n v="0.03"/>
    <n v="4080.7449798937973"/>
    <n v="16240.364288455696"/>
    <n v="20321.109268349494"/>
    <d v="2026-07-01T00:00:00"/>
    <x v="5"/>
  </r>
  <r>
    <n v="511496.79934343154"/>
    <n v="0.03"/>
    <n v="3958.9422477303797"/>
    <n v="16362.167020619117"/>
    <n v="20321.109268349497"/>
    <d v="2026-10-01T00:00:00"/>
    <x v="5"/>
  </r>
  <r>
    <n v="495011.91607015778"/>
    <n v="0.03"/>
    <n v="3836.2259950757366"/>
    <n v="16484.883273273761"/>
    <n v="20321.109268349497"/>
    <d v="2027-01-01T00:00:00"/>
    <x v="6"/>
  </r>
  <r>
    <n v="478403.39617233444"/>
    <n v="0.03"/>
    <n v="3712.5893705261833"/>
    <n v="16608.519897823317"/>
    <n v="20321.109268349501"/>
    <d v="2027-04-01T00:00:00"/>
    <x v="6"/>
  </r>
  <r>
    <n v="461670.31237527746"/>
    <n v="0.03"/>
    <n v="3588.025471292508"/>
    <n v="16733.083797056985"/>
    <n v="20321.109268349494"/>
    <d v="2027-07-01T00:00:00"/>
    <x v="6"/>
  </r>
  <r>
    <n v="444811.73044974252"/>
    <n v="0.03"/>
    <n v="3462.5273428145806"/>
    <n v="16858.581925534916"/>
    <n v="20321.109268349497"/>
    <d v="2027-10-01T00:00:00"/>
    <x v="6"/>
  </r>
  <r>
    <n v="427826.70915976609"/>
    <n v="0.03"/>
    <n v="3336.0879783730688"/>
    <n v="16985.02128997643"/>
    <n v="20321.109268349497"/>
    <d v="2028-01-01T00:00:00"/>
    <x v="7"/>
  </r>
  <r>
    <n v="410714.30021011486"/>
    <n v="0.03"/>
    <n v="3208.7003186982456"/>
    <n v="17112.408949651253"/>
    <n v="20321.109268349497"/>
    <d v="2028-04-01T00:00:00"/>
    <x v="7"/>
  </r>
  <r>
    <n v="393473.54819334124"/>
    <n v="0.03"/>
    <n v="3080.3572515758615"/>
    <n v="17240.752016773637"/>
    <n v="20321.109268349497"/>
    <d v="2028-07-01T00:00:00"/>
    <x v="7"/>
  </r>
  <r>
    <n v="376103.49053644179"/>
    <n v="0.03"/>
    <n v="2951.0516114500592"/>
    <n v="17370.05765689944"/>
    <n v="20321.109268349501"/>
    <d v="2028-10-01T00:00:00"/>
    <x v="7"/>
  </r>
  <r>
    <n v="358603.15744711563"/>
    <n v="0.03"/>
    <n v="2820.7761790233135"/>
    <n v="17500.333089326188"/>
    <n v="20321.109268349501"/>
    <d v="2029-01-01T00:00:00"/>
    <x v="8"/>
  </r>
  <r>
    <n v="340971.57185961952"/>
    <n v="0.03"/>
    <n v="2689.5236808533673"/>
    <n v="17631.585587496131"/>
    <n v="20321.109268349497"/>
    <d v="2029-04-01T00:00:00"/>
    <x v="8"/>
  </r>
  <r>
    <n v="323207.74938021717"/>
    <n v="0.03"/>
    <n v="2557.2867889471463"/>
    <n v="17763.822479402359"/>
    <n v="20321.109268349504"/>
    <d v="2029-07-01T00:00:00"/>
    <x v="8"/>
  </r>
  <r>
    <n v="305310.69823221932"/>
    <n v="0.03"/>
    <n v="2424.0581203516285"/>
    <n v="17897.051147997874"/>
    <n v="20321.109268349501"/>
    <d v="2029-10-01T00:00:00"/>
    <x v="8"/>
  </r>
  <r>
    <n v="287279.41920061148"/>
    <n v="0.03"/>
    <n v="2289.830236741645"/>
    <n v="18031.279031607861"/>
    <n v="20321.109268349504"/>
    <d v="2030-01-01T00:00:00"/>
    <x v="9"/>
  </r>
  <r>
    <n v="269112.90557626658"/>
    <n v="0.03"/>
    <n v="2154.5956440045861"/>
    <n v="18166.513624344916"/>
    <n v="20321.109268349501"/>
    <d v="2030-04-01T00:00:00"/>
    <x v="9"/>
  </r>
  <r>
    <n v="250810.14309973907"/>
    <n v="0.03"/>
    <n v="2018.3467918219992"/>
    <n v="18302.762476527507"/>
    <n v="20321.109268349504"/>
    <d v="2030-07-01T00:00:00"/>
    <x v="9"/>
  </r>
  <r>
    <n v="232370.10990463762"/>
    <n v="0.03"/>
    <n v="1881.076073248043"/>
    <n v="18440.03319510146"/>
    <n v="20321.109268349501"/>
    <d v="2030-10-01T00:00:00"/>
    <x v="9"/>
  </r>
  <r>
    <n v="213791.7764605729"/>
    <n v="0.03"/>
    <n v="1742.7758242847822"/>
    <n v="18578.333444064723"/>
    <n v="20321.109268349504"/>
    <d v="2031-01-01T00:00:00"/>
    <x v="10"/>
  </r>
  <r>
    <n v="195074.10551567769"/>
    <n v="0.03"/>
    <n v="1603.4383234542968"/>
    <n v="18717.67094489521"/>
    <n v="20321.109268349508"/>
    <d v="2031-04-01T00:00:00"/>
    <x v="10"/>
  </r>
  <r>
    <n v="176216.05203869575"/>
    <n v="0.03"/>
    <n v="1463.0557913675825"/>
    <n v="18858.053476981924"/>
    <n v="20321.109268349508"/>
    <d v="2031-07-01T00:00:00"/>
    <x v="10"/>
  </r>
  <r>
    <n v="157216.56316063646"/>
    <n v="0.03"/>
    <n v="1321.620390290218"/>
    <n v="18999.488878059288"/>
    <n v="20321.109268349508"/>
    <d v="2031-10-01T00:00:00"/>
    <x v="10"/>
  </r>
  <r>
    <n v="138074.57811599172"/>
    <n v="0.03"/>
    <n v="1179.1242237047734"/>
    <n v="19141.985044644734"/>
    <n v="20321.109268349508"/>
    <d v="2032-01-01T00:00:00"/>
    <x v="11"/>
  </r>
  <r>
    <n v="118789.02818351216"/>
    <n v="0.03"/>
    <n v="1035.559335869938"/>
    <n v="19285.549932479567"/>
    <n v="20321.109268349504"/>
    <d v="2032-04-01T00:00:00"/>
    <x v="11"/>
  </r>
  <r>
    <n v="99358.836626538992"/>
    <n v="0.03"/>
    <n v="890.91771137634112"/>
    <n v="19430.191556973168"/>
    <n v="20321.109268349508"/>
    <d v="2032-07-01T00:00:00"/>
    <x v="11"/>
  </r>
  <r>
    <n v="79782.918632888526"/>
    <n v="0.03"/>
    <n v="745.19127469904242"/>
    <n v="19575.917993650462"/>
    <n v="20321.109268349504"/>
    <d v="2032-10-01T00:00:00"/>
    <x v="11"/>
  </r>
  <r>
    <n v="60060.181254285686"/>
    <n v="0.03"/>
    <n v="598.3718897466639"/>
    <n v="19722.73737860284"/>
    <n v="20321.109268349504"/>
    <d v="2033-01-01T00:00:00"/>
    <x v="12"/>
  </r>
  <r>
    <n v="40189.523345343317"/>
    <n v="0.03"/>
    <n v="450.4513594071426"/>
    <n v="19870.657908942369"/>
    <n v="20321.109268349512"/>
    <d v="2033-04-01T00:00:00"/>
    <x v="12"/>
  </r>
  <r>
    <n v="20169.835502083883"/>
    <n v="0.03"/>
    <n v="301.42142509007488"/>
    <n v="20019.687843259435"/>
    <n v="20321.109268349508"/>
    <d v="2033-07-01T00:00:00"/>
    <x v="12"/>
  </r>
  <r>
    <n v="0"/>
    <n v="0.03"/>
    <n v="151.27376626562912"/>
    <n v="20169.835502083879"/>
    <n v="20321.109268349508"/>
    <d v="2033-10-01T00:00:00"/>
    <x v="12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  <r>
    <m/>
    <m/>
    <m/>
    <m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3" cacheId="3" applyNumberFormats="0" applyBorderFormats="0" applyFontFormats="0" applyPatternFormats="0" applyAlignmentFormats="0" applyWidthHeightFormats="1" dataCaption="Valori" updatedVersion="6" minRefreshableVersion="3" showCalcMbrs="0" useAutoFormatting="1" itemPrintTitles="1" createdVersion="3" indent="0" outline="1" outlineData="1" multipleFieldFilters="0">
  <location ref="K18:M33" firstHeaderRow="1" firstDataRow="2" firstDataCol="1"/>
  <pivotFields count="7">
    <pivotField numFmtId="168" showAll="0"/>
    <pivotField numFmtId="165" showAll="0"/>
    <pivotField dataField="1" showAll="0"/>
    <pivotField dataField="1" showAll="0"/>
    <pivotField showAll="0"/>
    <pivotField showAll="0"/>
    <pivotField axis="axisRow" showAll="0" sortType="ascending" defaultSubtotal="0">
      <items count="18">
        <item m="1" x="14"/>
        <item m="1" x="16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13"/>
        <item m="1" x="15"/>
        <item m="1" x="17"/>
        <item x="0"/>
      </items>
    </pivotField>
  </pivotFields>
  <rowFields count="1">
    <field x="6"/>
  </rowFields>
  <rowItems count="14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Quota Capitale" fld="3" baseField="0" baseItem="0" numFmtId="164"/>
    <dataField name="Somma di Quota Interessi" fld="2" baseField="0" baseItem="0"/>
  </dataFields>
  <formats count="10">
    <format dxfId="19">
      <pivotArea outline="0" collapsedLevelsAreSubtotals="1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-2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5"/>
  <sheetViews>
    <sheetView tabSelected="1" topLeftCell="A52" zoomScale="80" zoomScaleNormal="80" zoomScaleSheetLayoutView="80" workbookViewId="0">
      <selection activeCell="E82" sqref="E82"/>
    </sheetView>
  </sheetViews>
  <sheetFormatPr defaultColWidth="9.109375" defaultRowHeight="13.2" outlineLevelRow="1" x14ac:dyDescent="0.25"/>
  <cols>
    <col min="1" max="1" width="3.88671875" style="81" customWidth="1"/>
    <col min="2" max="2" width="39" style="67" customWidth="1"/>
    <col min="3" max="3" width="1" style="82" customWidth="1"/>
    <col min="4" max="4" width="13.88671875" style="117" customWidth="1"/>
    <col min="5" max="16" width="11.6640625" style="89" customWidth="1"/>
    <col min="17" max="17" width="25.6640625" style="81" customWidth="1"/>
    <col min="18" max="18" width="12.109375" style="81" customWidth="1"/>
    <col min="19" max="19" width="15.88671875" style="81" bestFit="1" customWidth="1"/>
    <col min="20" max="20" width="17" style="81" customWidth="1"/>
    <col min="21" max="16384" width="9.109375" style="81"/>
  </cols>
  <sheetData>
    <row r="1" spans="2:22" ht="13.8" thickBot="1" x14ac:dyDescent="0.3"/>
    <row r="2" spans="2:22" ht="18" customHeight="1" thickBot="1" x14ac:dyDescent="0.3">
      <c r="B2" s="303" t="s">
        <v>0</v>
      </c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</row>
    <row r="3" spans="2:22" ht="9" customHeight="1" thickBot="1" x14ac:dyDescent="0.3">
      <c r="D3" s="118"/>
      <c r="E3" s="90"/>
    </row>
    <row r="4" spans="2:22" ht="13.8" thickBot="1" x14ac:dyDescent="0.3">
      <c r="D4" s="119" t="s">
        <v>57</v>
      </c>
      <c r="E4" s="145">
        <v>1</v>
      </c>
      <c r="F4" s="146">
        <v>2</v>
      </c>
      <c r="G4" s="146">
        <v>3</v>
      </c>
      <c r="H4" s="146">
        <v>4</v>
      </c>
      <c r="I4" s="146">
        <v>5</v>
      </c>
      <c r="J4" s="146">
        <v>6</v>
      </c>
      <c r="K4" s="146">
        <v>7</v>
      </c>
      <c r="L4" s="146">
        <v>8</v>
      </c>
      <c r="M4" s="146">
        <v>9</v>
      </c>
      <c r="N4" s="146">
        <v>10</v>
      </c>
      <c r="O4" s="146">
        <v>11</v>
      </c>
      <c r="P4" s="146">
        <v>12</v>
      </c>
    </row>
    <row r="5" spans="2:22" ht="4.5" customHeight="1" thickBot="1" x14ac:dyDescent="0.3">
      <c r="C5" s="81"/>
      <c r="D5" s="118"/>
    </row>
    <row r="6" spans="2:22" ht="18" customHeight="1" thickBot="1" x14ac:dyDescent="0.3">
      <c r="B6" s="1" t="s">
        <v>2</v>
      </c>
      <c r="C6" s="67"/>
      <c r="D6" s="120">
        <f t="shared" ref="D6:D12" si="0">SUM(E6:P6)</f>
        <v>4852.1614473746813</v>
      </c>
      <c r="E6" s="91">
        <f>E7+E12</f>
        <v>389.41219999999998</v>
      </c>
      <c r="F6" s="92">
        <f t="shared" ref="F6:P6" si="1">F7+F12</f>
        <v>389.41219999999998</v>
      </c>
      <c r="G6" s="92">
        <f t="shared" si="1"/>
        <v>425.25520947493612</v>
      </c>
      <c r="H6" s="92">
        <f t="shared" si="1"/>
        <v>425.25520947493612</v>
      </c>
      <c r="I6" s="92">
        <f t="shared" si="1"/>
        <v>425.25520947493612</v>
      </c>
      <c r="J6" s="92">
        <f t="shared" si="1"/>
        <v>425.25520947493612</v>
      </c>
      <c r="K6" s="92">
        <f t="shared" si="1"/>
        <v>425.25520947493612</v>
      </c>
      <c r="L6" s="92">
        <f t="shared" si="1"/>
        <v>389.41220000000004</v>
      </c>
      <c r="M6" s="92">
        <f t="shared" si="1"/>
        <v>389.41220000000004</v>
      </c>
      <c r="N6" s="92">
        <f t="shared" si="1"/>
        <v>389.41220000000004</v>
      </c>
      <c r="O6" s="92">
        <f t="shared" si="1"/>
        <v>389.41220000000004</v>
      </c>
      <c r="P6" s="93">
        <f t="shared" si="1"/>
        <v>389.41220000000004</v>
      </c>
    </row>
    <row r="7" spans="2:22" ht="17.25" customHeight="1" x14ac:dyDescent="0.25">
      <c r="B7" s="78" t="s">
        <v>92</v>
      </c>
      <c r="C7" s="79"/>
      <c r="D7" s="121">
        <f t="shared" si="0"/>
        <v>4672.9464000000007</v>
      </c>
      <c r="E7" s="94">
        <f>SUM(E8:E11)</f>
        <v>389.41219999999998</v>
      </c>
      <c r="F7" s="94">
        <f>SUM(F8:F11)</f>
        <v>389.41219999999998</v>
      </c>
      <c r="G7" s="94">
        <f>SUM(G8:G11)</f>
        <v>389.41220000000004</v>
      </c>
      <c r="H7" s="94">
        <f t="shared" ref="H7:P7" si="2">SUM(H8:H11)</f>
        <v>389.41220000000004</v>
      </c>
      <c r="I7" s="94">
        <f>SUM(I8:I11)</f>
        <v>389.41220000000004</v>
      </c>
      <c r="J7" s="94">
        <f>SUM(J8:J11)</f>
        <v>389.41220000000004</v>
      </c>
      <c r="K7" s="94">
        <f t="shared" si="2"/>
        <v>389.41220000000004</v>
      </c>
      <c r="L7" s="94">
        <f t="shared" si="2"/>
        <v>389.41220000000004</v>
      </c>
      <c r="M7" s="94">
        <f t="shared" si="2"/>
        <v>389.41220000000004</v>
      </c>
      <c r="N7" s="94">
        <f t="shared" si="2"/>
        <v>389.41220000000004</v>
      </c>
      <c r="O7" s="94">
        <f t="shared" si="2"/>
        <v>389.41220000000004</v>
      </c>
      <c r="P7" s="149">
        <f t="shared" si="2"/>
        <v>389.41220000000004</v>
      </c>
    </row>
    <row r="8" spans="2:22" ht="16.5" customHeight="1" x14ac:dyDescent="0.25">
      <c r="B8" s="169" t="str">
        <f>'simulaz IRR'!C9</f>
        <v>Componente energia</v>
      </c>
      <c r="C8" s="83"/>
      <c r="D8" s="171">
        <f t="shared" si="0"/>
        <v>3206.2340245000014</v>
      </c>
      <c r="E8" s="95">
        <f>'simulaz IRR'!E9/1000</f>
        <v>303.41219999999998</v>
      </c>
      <c r="F8" s="95">
        <f>'simulaz IRR'!F9/1000</f>
        <v>287.98544450000003</v>
      </c>
      <c r="G8" s="95">
        <f>'simulaz IRR'!G9/1000</f>
        <v>261.48363800000004</v>
      </c>
      <c r="H8" s="95">
        <f>'simulaz IRR'!H9/1000</f>
        <v>261.48363800000004</v>
      </c>
      <c r="I8" s="95">
        <f>'simulaz IRR'!I9/1000</f>
        <v>261.48363800000004</v>
      </c>
      <c r="J8" s="95">
        <f>'simulaz IRR'!J9/1000</f>
        <v>261.48363800000004</v>
      </c>
      <c r="K8" s="95">
        <f>'simulaz IRR'!K9/1000</f>
        <v>261.48363800000004</v>
      </c>
      <c r="L8" s="95">
        <f>'simulaz IRR'!L9/1000</f>
        <v>261.48363800000004</v>
      </c>
      <c r="M8" s="95">
        <f>'simulaz IRR'!M9/1000</f>
        <v>261.48363800000004</v>
      </c>
      <c r="N8" s="95">
        <f>'simulaz IRR'!N9/1000</f>
        <v>261.48363800000004</v>
      </c>
      <c r="O8" s="95">
        <f>'simulaz IRR'!O9/1000</f>
        <v>261.48363800000004</v>
      </c>
      <c r="P8" s="150">
        <f>'simulaz IRR'!P9/1000</f>
        <v>261.48363800000004</v>
      </c>
    </row>
    <row r="9" spans="2:22" ht="16.5" customHeight="1" x14ac:dyDescent="0.25">
      <c r="B9" s="169" t="str">
        <f>'simulaz IRR'!C10</f>
        <v>Premio energetico</v>
      </c>
      <c r="C9" s="83"/>
      <c r="D9" s="171">
        <f t="shared" si="0"/>
        <v>434.71237549999984</v>
      </c>
      <c r="E9" s="95">
        <f>'simulaz IRR'!E10/1000</f>
        <v>0</v>
      </c>
      <c r="F9" s="95">
        <f>'simulaz IRR'!F10/1000</f>
        <v>15.42675549999997</v>
      </c>
      <c r="G9" s="95">
        <f>'simulaz IRR'!G10/1000</f>
        <v>41.928561999999978</v>
      </c>
      <c r="H9" s="95">
        <f>'simulaz IRR'!H10/1000</f>
        <v>41.928561999999978</v>
      </c>
      <c r="I9" s="95">
        <f>'simulaz IRR'!I10/1000</f>
        <v>41.928561999999978</v>
      </c>
      <c r="J9" s="95">
        <f>'simulaz IRR'!J10/1000</f>
        <v>41.928561999999978</v>
      </c>
      <c r="K9" s="95">
        <f>'simulaz IRR'!K10/1000</f>
        <v>41.928561999999978</v>
      </c>
      <c r="L9" s="95">
        <f>'simulaz IRR'!L10/1000</f>
        <v>41.928561999999978</v>
      </c>
      <c r="M9" s="95">
        <f>'simulaz IRR'!M10/1000</f>
        <v>41.928561999999978</v>
      </c>
      <c r="N9" s="95">
        <f>'simulaz IRR'!N10/1000</f>
        <v>41.928561999999978</v>
      </c>
      <c r="O9" s="95">
        <f>'simulaz IRR'!O10/1000</f>
        <v>41.928561999999978</v>
      </c>
      <c r="P9" s="150">
        <f>'simulaz IRR'!P10/1000</f>
        <v>41.928561999999978</v>
      </c>
    </row>
    <row r="10" spans="2:22" ht="16.5" customHeight="1" x14ac:dyDescent="0.25">
      <c r="B10" s="169" t="str">
        <f>'simulaz IRR'!C11</f>
        <v>Componente manutenzione</v>
      </c>
      <c r="C10" s="83"/>
      <c r="D10" s="171">
        <f t="shared" si="0"/>
        <v>780</v>
      </c>
      <c r="E10" s="95">
        <f>'simulaz IRR'!E11/1000</f>
        <v>65</v>
      </c>
      <c r="F10" s="95">
        <f>'simulaz IRR'!F11/1000</f>
        <v>65</v>
      </c>
      <c r="G10" s="95">
        <f>'simulaz IRR'!G11/1000</f>
        <v>65</v>
      </c>
      <c r="H10" s="95">
        <f>'simulaz IRR'!H11/1000</f>
        <v>65</v>
      </c>
      <c r="I10" s="95">
        <f>'simulaz IRR'!I11/1000</f>
        <v>65</v>
      </c>
      <c r="J10" s="95">
        <f>'simulaz IRR'!J11/1000</f>
        <v>65</v>
      </c>
      <c r="K10" s="95">
        <f>'simulaz IRR'!K11/1000</f>
        <v>65</v>
      </c>
      <c r="L10" s="95">
        <f>'simulaz IRR'!L11/1000</f>
        <v>65</v>
      </c>
      <c r="M10" s="95">
        <f>'simulaz IRR'!M11/1000</f>
        <v>65</v>
      </c>
      <c r="N10" s="95">
        <f>'simulaz IRR'!N11/1000</f>
        <v>65</v>
      </c>
      <c r="O10" s="95">
        <f>'simulaz IRR'!O11/1000</f>
        <v>65</v>
      </c>
      <c r="P10" s="150">
        <f>'simulaz IRR'!P11/1000</f>
        <v>65</v>
      </c>
    </row>
    <row r="11" spans="2:22" ht="16.5" customHeight="1" x14ac:dyDescent="0.25">
      <c r="B11" s="170" t="str">
        <f>'simulaz IRR'!C12</f>
        <v>Componente investimento</v>
      </c>
      <c r="C11" s="83"/>
      <c r="D11" s="172">
        <f t="shared" si="0"/>
        <v>252</v>
      </c>
      <c r="E11" s="96">
        <f>'simulaz IRR'!E12/1000</f>
        <v>21</v>
      </c>
      <c r="F11" s="96">
        <f>'simulaz IRR'!F12/1000</f>
        <v>21</v>
      </c>
      <c r="G11" s="96">
        <f>'simulaz IRR'!G12/1000</f>
        <v>21</v>
      </c>
      <c r="H11" s="96">
        <f>'simulaz IRR'!H12/1000</f>
        <v>21</v>
      </c>
      <c r="I11" s="96">
        <f>'simulaz IRR'!I12/1000</f>
        <v>21</v>
      </c>
      <c r="J11" s="96">
        <f>'simulaz IRR'!J12/1000</f>
        <v>21</v>
      </c>
      <c r="K11" s="96">
        <f>'simulaz IRR'!K12/1000</f>
        <v>21</v>
      </c>
      <c r="L11" s="96">
        <f>'simulaz IRR'!L12/1000</f>
        <v>21</v>
      </c>
      <c r="M11" s="96">
        <f>'simulaz IRR'!M12/1000</f>
        <v>21</v>
      </c>
      <c r="N11" s="96">
        <f>'simulaz IRR'!N12/1000</f>
        <v>21</v>
      </c>
      <c r="O11" s="96">
        <f>'simulaz IRR'!O12/1000</f>
        <v>21</v>
      </c>
      <c r="P11" s="153">
        <f>'simulaz IRR'!P12/1000</f>
        <v>21</v>
      </c>
    </row>
    <row r="12" spans="2:22" ht="18" customHeight="1" thickBot="1" x14ac:dyDescent="0.3">
      <c r="B12" s="68" t="s">
        <v>94</v>
      </c>
      <c r="C12" s="81"/>
      <c r="D12" s="130">
        <f t="shared" si="0"/>
        <v>179.21504737468027</v>
      </c>
      <c r="E12" s="151"/>
      <c r="F12" s="151"/>
      <c r="G12" s="151">
        <f>'simulaz IRR'!G13/1000</f>
        <v>35.843009474936053</v>
      </c>
      <c r="H12" s="151">
        <f>'simulaz IRR'!H13/1000</f>
        <v>35.843009474936053</v>
      </c>
      <c r="I12" s="151">
        <f>'simulaz IRR'!I13/1000</f>
        <v>35.843009474936053</v>
      </c>
      <c r="J12" s="151">
        <f>'simulaz IRR'!J13/1000</f>
        <v>35.843009474936053</v>
      </c>
      <c r="K12" s="151">
        <f>'simulaz IRR'!K13/1000</f>
        <v>35.843009474936053</v>
      </c>
      <c r="L12" s="151"/>
      <c r="M12" s="151"/>
      <c r="N12" s="151"/>
      <c r="O12" s="151"/>
      <c r="P12" s="152"/>
    </row>
    <row r="13" spans="2:22" ht="13.8" thickBot="1" x14ac:dyDescent="0.3">
      <c r="B13" s="69"/>
      <c r="C13" s="81"/>
      <c r="D13" s="122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</row>
    <row r="14" spans="2:22" s="67" customFormat="1" ht="18.75" customHeight="1" thickBot="1" x14ac:dyDescent="0.3">
      <c r="B14" s="70" t="s">
        <v>3</v>
      </c>
      <c r="D14" s="123">
        <f t="shared" ref="D14:D20" si="3">SUM(E14:P14)</f>
        <v>3717.383623010192</v>
      </c>
      <c r="E14" s="98">
        <f>SUM(E15:E20)</f>
        <v>361.44118811919134</v>
      </c>
      <c r="F14" s="98">
        <f t="shared" ref="F14:P14" si="4">SUM(F15:F20)</f>
        <v>327.20263805100012</v>
      </c>
      <c r="G14" s="98">
        <f t="shared" si="4"/>
        <v>302.87397968400012</v>
      </c>
      <c r="H14" s="98">
        <f t="shared" si="4"/>
        <v>302.87397968400012</v>
      </c>
      <c r="I14" s="98">
        <f t="shared" si="4"/>
        <v>302.87397968400012</v>
      </c>
      <c r="J14" s="98">
        <f t="shared" si="4"/>
        <v>302.87397968400012</v>
      </c>
      <c r="K14" s="98">
        <f t="shared" si="4"/>
        <v>302.87397968400012</v>
      </c>
      <c r="L14" s="98">
        <f t="shared" si="4"/>
        <v>302.87397968400012</v>
      </c>
      <c r="M14" s="98">
        <f t="shared" si="4"/>
        <v>302.87397968400012</v>
      </c>
      <c r="N14" s="98">
        <f t="shared" si="4"/>
        <v>302.87397968400012</v>
      </c>
      <c r="O14" s="98">
        <f t="shared" si="4"/>
        <v>302.87397968400012</v>
      </c>
      <c r="P14" s="99">
        <f t="shared" si="4"/>
        <v>302.87397968400012</v>
      </c>
      <c r="Q14" s="81"/>
      <c r="R14" s="81"/>
      <c r="S14" s="81"/>
      <c r="T14" s="81"/>
      <c r="U14" s="81"/>
      <c r="V14" s="81"/>
    </row>
    <row r="15" spans="2:22" ht="16.5" customHeight="1" x14ac:dyDescent="0.25">
      <c r="B15" s="61" t="s">
        <v>88</v>
      </c>
      <c r="C15" s="63"/>
      <c r="D15" s="124">
        <f t="shared" si="3"/>
        <v>2885.6106220500005</v>
      </c>
      <c r="E15" s="290">
        <f>'simulaz IRR'!E17/1000</f>
        <v>273.07098000000002</v>
      </c>
      <c r="F15" s="110">
        <f>'simulaz IRR'!F17/1000</f>
        <v>259.18690005000008</v>
      </c>
      <c r="G15" s="110">
        <f>'simulaz IRR'!G17/1000</f>
        <v>235.33527420000004</v>
      </c>
      <c r="H15" s="110">
        <f>'simulaz IRR'!H17/1000</f>
        <v>235.33527420000004</v>
      </c>
      <c r="I15" s="110">
        <f>'simulaz IRR'!I17/1000</f>
        <v>235.33527420000004</v>
      </c>
      <c r="J15" s="110">
        <f>'simulaz IRR'!J17/1000</f>
        <v>235.33527420000004</v>
      </c>
      <c r="K15" s="110">
        <f>'simulaz IRR'!K17/1000</f>
        <v>235.33527420000004</v>
      </c>
      <c r="L15" s="110">
        <f>'simulaz IRR'!L17/1000</f>
        <v>235.33527420000004</v>
      </c>
      <c r="M15" s="110">
        <f>'simulaz IRR'!M17/1000</f>
        <v>235.33527420000004</v>
      </c>
      <c r="N15" s="110">
        <f>'simulaz IRR'!N17/1000</f>
        <v>235.33527420000004</v>
      </c>
      <c r="O15" s="110">
        <f>'simulaz IRR'!O17/1000</f>
        <v>235.33527420000004</v>
      </c>
      <c r="P15" s="289">
        <f>'simulaz IRR'!P17/1000</f>
        <v>235.33527420000004</v>
      </c>
    </row>
    <row r="16" spans="2:22" ht="16.5" customHeight="1" x14ac:dyDescent="0.25">
      <c r="B16" s="62" t="s">
        <v>4</v>
      </c>
      <c r="C16" s="63"/>
      <c r="D16" s="125">
        <f t="shared" si="3"/>
        <v>114</v>
      </c>
      <c r="E16" s="103">
        <f>'simulaz IRR'!E18/1000</f>
        <v>9.5</v>
      </c>
      <c r="F16" s="104">
        <f>'simulaz IRR'!F18/1000</f>
        <v>9.5</v>
      </c>
      <c r="G16" s="104">
        <f>'simulaz IRR'!G18/1000</f>
        <v>9.5</v>
      </c>
      <c r="H16" s="104">
        <f>'simulaz IRR'!H18/1000</f>
        <v>9.5</v>
      </c>
      <c r="I16" s="104">
        <f>'simulaz IRR'!I18/1000</f>
        <v>9.5</v>
      </c>
      <c r="J16" s="104">
        <f>'simulaz IRR'!J18/1000</f>
        <v>9.5</v>
      </c>
      <c r="K16" s="104">
        <f>'simulaz IRR'!K18/1000</f>
        <v>9.5</v>
      </c>
      <c r="L16" s="104">
        <f>'simulaz IRR'!L18/1000</f>
        <v>9.5</v>
      </c>
      <c r="M16" s="104">
        <f>'simulaz IRR'!M18/1000</f>
        <v>9.5</v>
      </c>
      <c r="N16" s="104">
        <f>'simulaz IRR'!N18/1000</f>
        <v>9.5</v>
      </c>
      <c r="O16" s="104">
        <f>'simulaz IRR'!O18/1000</f>
        <v>9.5</v>
      </c>
      <c r="P16" s="105">
        <f>'simulaz IRR'!P18/1000</f>
        <v>9.5</v>
      </c>
    </row>
    <row r="17" spans="1:22" ht="16.5" customHeight="1" x14ac:dyDescent="0.25">
      <c r="B17" s="62" t="s">
        <v>86</v>
      </c>
      <c r="C17" s="63"/>
      <c r="D17" s="125">
        <f t="shared" si="3"/>
        <v>516</v>
      </c>
      <c r="E17" s="103">
        <f>'simulaz IRR'!E19/1000</f>
        <v>43</v>
      </c>
      <c r="F17" s="104">
        <f>'simulaz IRR'!F19/1000</f>
        <v>43</v>
      </c>
      <c r="G17" s="104">
        <f>'simulaz IRR'!G19/1000</f>
        <v>43</v>
      </c>
      <c r="H17" s="104">
        <f>'simulaz IRR'!H19/1000</f>
        <v>43</v>
      </c>
      <c r="I17" s="104">
        <f>'simulaz IRR'!I19/1000</f>
        <v>43</v>
      </c>
      <c r="J17" s="104">
        <f>'simulaz IRR'!J19/1000</f>
        <v>43</v>
      </c>
      <c r="K17" s="104">
        <f>'simulaz IRR'!K19/1000</f>
        <v>43</v>
      </c>
      <c r="L17" s="104">
        <f>'simulaz IRR'!L19/1000</f>
        <v>43</v>
      </c>
      <c r="M17" s="104">
        <f>'simulaz IRR'!M19/1000</f>
        <v>43</v>
      </c>
      <c r="N17" s="104">
        <f>'simulaz IRR'!N19/1000</f>
        <v>43</v>
      </c>
      <c r="O17" s="104">
        <f>'simulaz IRR'!O19/1000</f>
        <v>43</v>
      </c>
      <c r="P17" s="105">
        <f>'simulaz IRR'!P19/1000</f>
        <v>43</v>
      </c>
    </row>
    <row r="18" spans="1:22" ht="16.5" customHeight="1" x14ac:dyDescent="0.25">
      <c r="B18" s="62" t="s">
        <v>5</v>
      </c>
      <c r="C18" s="63"/>
      <c r="D18" s="125">
        <f t="shared" si="3"/>
        <v>109.19999999999997</v>
      </c>
      <c r="E18" s="103">
        <f>'simulaz IRR'!E20/1000</f>
        <v>9.1</v>
      </c>
      <c r="F18" s="104">
        <f>'simulaz IRR'!F20/1000</f>
        <v>9.1</v>
      </c>
      <c r="G18" s="104">
        <f>'simulaz IRR'!G20/1000</f>
        <v>9.1</v>
      </c>
      <c r="H18" s="104">
        <f>'simulaz IRR'!H20/1000</f>
        <v>9.1</v>
      </c>
      <c r="I18" s="104">
        <f>'simulaz IRR'!I20/1000</f>
        <v>9.1</v>
      </c>
      <c r="J18" s="104">
        <f>'simulaz IRR'!J20/1000</f>
        <v>9.1</v>
      </c>
      <c r="K18" s="104">
        <f>'simulaz IRR'!K20/1000</f>
        <v>9.1</v>
      </c>
      <c r="L18" s="104">
        <f>'simulaz IRR'!L20/1000</f>
        <v>9.1</v>
      </c>
      <c r="M18" s="104">
        <f>'simulaz IRR'!M20/1000</f>
        <v>9.1</v>
      </c>
      <c r="N18" s="104">
        <f>'simulaz IRR'!N20/1000</f>
        <v>9.1</v>
      </c>
      <c r="O18" s="104">
        <f>'simulaz IRR'!O20/1000</f>
        <v>9.1</v>
      </c>
      <c r="P18" s="105">
        <f>'simulaz IRR'!P20/1000</f>
        <v>9.1</v>
      </c>
    </row>
    <row r="19" spans="1:22" ht="16.5" customHeight="1" x14ac:dyDescent="0.25">
      <c r="B19" s="62" t="s">
        <v>84</v>
      </c>
      <c r="C19" s="63"/>
      <c r="D19" s="125">
        <f t="shared" si="3"/>
        <v>72.496212441000011</v>
      </c>
      <c r="E19" s="103">
        <f>'simulaz IRR'!E21/1000</f>
        <v>6.6934196000000012</v>
      </c>
      <c r="F19" s="104">
        <f>'simulaz IRR'!F21/1000</f>
        <v>6.4157380010000011</v>
      </c>
      <c r="G19" s="104">
        <f>'simulaz IRR'!G21/1000</f>
        <v>5.9387054840000006</v>
      </c>
      <c r="H19" s="104">
        <f>'simulaz IRR'!H21/1000</f>
        <v>5.9387054840000006</v>
      </c>
      <c r="I19" s="104">
        <f>'simulaz IRR'!I21/1000</f>
        <v>5.9387054840000006</v>
      </c>
      <c r="J19" s="104">
        <f>'simulaz IRR'!J21/1000</f>
        <v>5.9387054840000006</v>
      </c>
      <c r="K19" s="104">
        <f>'simulaz IRR'!K21/1000</f>
        <v>5.9387054840000006</v>
      </c>
      <c r="L19" s="104">
        <f>'simulaz IRR'!L21/1000</f>
        <v>5.9387054840000006</v>
      </c>
      <c r="M19" s="104">
        <f>'simulaz IRR'!M21/1000</f>
        <v>5.9387054840000006</v>
      </c>
      <c r="N19" s="104">
        <f>'simulaz IRR'!N21/1000</f>
        <v>5.9387054840000006</v>
      </c>
      <c r="O19" s="104">
        <f>'simulaz IRR'!O21/1000</f>
        <v>5.9387054840000006</v>
      </c>
      <c r="P19" s="105">
        <f>'simulaz IRR'!P21/1000</f>
        <v>5.9387054840000006</v>
      </c>
    </row>
    <row r="20" spans="1:22" ht="16.5" customHeight="1" thickBot="1" x14ac:dyDescent="0.3">
      <c r="B20" s="68" t="s">
        <v>87</v>
      </c>
      <c r="C20" s="63"/>
      <c r="D20" s="126">
        <f t="shared" si="3"/>
        <v>20.076788519191279</v>
      </c>
      <c r="E20" s="106">
        <f>'simulaz IRR'!E22/1000</f>
        <v>20.076788519191279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107"/>
    </row>
    <row r="21" spans="1:22" ht="13.8" thickBot="1" x14ac:dyDescent="0.3">
      <c r="B21" s="69"/>
      <c r="C21" s="84"/>
      <c r="D21" s="122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</row>
    <row r="22" spans="1:22" s="67" customFormat="1" ht="18.75" customHeight="1" thickBot="1" x14ac:dyDescent="0.3">
      <c r="B22" s="70" t="s">
        <v>6</v>
      </c>
      <c r="C22" s="80"/>
      <c r="D22" s="120">
        <f>SUM(E22:P22)</f>
        <v>1134.7778243644884</v>
      </c>
      <c r="E22" s="92">
        <f t="shared" ref="E22:P22" si="5">E6-E14</f>
        <v>27.971011880808646</v>
      </c>
      <c r="F22" s="92">
        <f t="shared" si="5"/>
        <v>62.209561948999863</v>
      </c>
      <c r="G22" s="92">
        <f t="shared" si="5"/>
        <v>122.381229790936</v>
      </c>
      <c r="H22" s="92">
        <f t="shared" si="5"/>
        <v>122.381229790936</v>
      </c>
      <c r="I22" s="92">
        <f t="shared" si="5"/>
        <v>122.381229790936</v>
      </c>
      <c r="J22" s="92">
        <f t="shared" si="5"/>
        <v>122.381229790936</v>
      </c>
      <c r="K22" s="92">
        <f t="shared" si="5"/>
        <v>122.381229790936</v>
      </c>
      <c r="L22" s="92">
        <f t="shared" si="5"/>
        <v>86.538220315999922</v>
      </c>
      <c r="M22" s="92">
        <f t="shared" si="5"/>
        <v>86.538220315999922</v>
      </c>
      <c r="N22" s="92">
        <f t="shared" si="5"/>
        <v>86.538220315999922</v>
      </c>
      <c r="O22" s="92">
        <f t="shared" si="5"/>
        <v>86.538220315999922</v>
      </c>
      <c r="P22" s="93">
        <f t="shared" si="5"/>
        <v>86.538220315999922</v>
      </c>
      <c r="Q22" s="81"/>
      <c r="R22" s="81"/>
      <c r="S22" s="81"/>
      <c r="T22" s="81"/>
      <c r="U22" s="81"/>
      <c r="V22" s="81"/>
    </row>
    <row r="23" spans="1:22" s="67" customFormat="1" ht="13.8" thickBot="1" x14ac:dyDescent="0.3">
      <c r="B23" s="69"/>
      <c r="C23" s="69"/>
      <c r="D23" s="127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81"/>
      <c r="R23" s="81"/>
      <c r="S23" s="81"/>
      <c r="T23" s="81"/>
      <c r="U23" s="81"/>
      <c r="V23" s="81"/>
    </row>
    <row r="24" spans="1:22" s="67" customFormat="1" ht="18.75" customHeight="1" thickBot="1" x14ac:dyDescent="0.3">
      <c r="B24" s="70" t="s">
        <v>7</v>
      </c>
      <c r="C24" s="80"/>
      <c r="D24" s="120">
        <f>SUM(E24:P24)</f>
        <v>806.29672767836428</v>
      </c>
      <c r="E24" s="92">
        <f>'simulaz IRR'!D31/1000</f>
        <v>282.13093765619135</v>
      </c>
      <c r="F24" s="92">
        <f>'simulaz IRR'!E31/1000</f>
        <v>524.16579002217293</v>
      </c>
      <c r="G24" s="92"/>
      <c r="H24" s="92"/>
      <c r="I24" s="92"/>
      <c r="J24" s="92"/>
      <c r="K24" s="92"/>
      <c r="L24" s="92"/>
      <c r="M24" s="92"/>
      <c r="N24" s="92"/>
      <c r="O24" s="92"/>
      <c r="P24" s="93"/>
      <c r="Q24" s="81"/>
      <c r="R24" s="81"/>
      <c r="S24" s="81"/>
      <c r="T24" s="81"/>
      <c r="U24" s="81"/>
      <c r="V24" s="81"/>
    </row>
    <row r="25" spans="1:22" s="82" customFormat="1" ht="13.8" thickBot="1" x14ac:dyDescent="0.3">
      <c r="A25" s="85"/>
      <c r="B25" s="80"/>
      <c r="C25" s="85"/>
      <c r="D25" s="128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81"/>
      <c r="R25" s="81"/>
      <c r="S25" s="81"/>
      <c r="T25" s="81"/>
      <c r="U25" s="81"/>
      <c r="V25" s="81"/>
    </row>
    <row r="26" spans="1:22" s="67" customFormat="1" ht="18.75" customHeight="1" thickBot="1" x14ac:dyDescent="0.3">
      <c r="B26" s="70" t="s">
        <v>8</v>
      </c>
      <c r="C26" s="80"/>
      <c r="D26" s="120">
        <f>SUM(E26:P26)</f>
        <v>806.29672767836428</v>
      </c>
      <c r="E26" s="92">
        <f t="shared" ref="E26:P26" si="6">SUM(E27:E28)</f>
        <v>23.510911471349278</v>
      </c>
      <c r="F26" s="92">
        <f t="shared" si="6"/>
        <v>71.162346927910448</v>
      </c>
      <c r="G26" s="92">
        <f t="shared" si="6"/>
        <v>71.162346927910448</v>
      </c>
      <c r="H26" s="92">
        <f t="shared" si="6"/>
        <v>71.162346927910448</v>
      </c>
      <c r="I26" s="92">
        <f t="shared" si="6"/>
        <v>71.162346927910448</v>
      </c>
      <c r="J26" s="92">
        <f t="shared" si="6"/>
        <v>71.162346927910448</v>
      </c>
      <c r="K26" s="92">
        <f t="shared" si="6"/>
        <v>71.162346927910448</v>
      </c>
      <c r="L26" s="92">
        <f t="shared" si="6"/>
        <v>71.162346927910448</v>
      </c>
      <c r="M26" s="92">
        <f t="shared" si="6"/>
        <v>71.162346927910448</v>
      </c>
      <c r="N26" s="92">
        <f t="shared" si="6"/>
        <v>71.162346927910448</v>
      </c>
      <c r="O26" s="92">
        <f t="shared" si="6"/>
        <v>71.162346927910448</v>
      </c>
      <c r="P26" s="93">
        <f t="shared" si="6"/>
        <v>71.162346927910448</v>
      </c>
      <c r="Q26" s="81"/>
      <c r="R26" s="81"/>
      <c r="S26" s="81"/>
      <c r="T26" s="81"/>
      <c r="U26" s="81"/>
      <c r="V26" s="81"/>
    </row>
    <row r="27" spans="1:22" x14ac:dyDescent="0.25">
      <c r="B27" s="61" t="s">
        <v>9</v>
      </c>
      <c r="C27" s="86"/>
      <c r="D27" s="123">
        <f>SUM(E27:P27)</f>
        <v>282.13093765619141</v>
      </c>
      <c r="E27" s="110">
        <f>$E$24/$P$4</f>
        <v>23.510911471349278</v>
      </c>
      <c r="F27" s="110">
        <f>$E$24/$P$4</f>
        <v>23.510911471349278</v>
      </c>
      <c r="G27" s="110">
        <f t="shared" ref="G27:P27" si="7">$E$24/$P$4</f>
        <v>23.510911471349278</v>
      </c>
      <c r="H27" s="110">
        <f t="shared" si="7"/>
        <v>23.510911471349278</v>
      </c>
      <c r="I27" s="110">
        <f t="shared" si="7"/>
        <v>23.510911471349278</v>
      </c>
      <c r="J27" s="110">
        <f t="shared" si="7"/>
        <v>23.510911471349278</v>
      </c>
      <c r="K27" s="110">
        <f t="shared" si="7"/>
        <v>23.510911471349278</v>
      </c>
      <c r="L27" s="110">
        <f t="shared" si="7"/>
        <v>23.510911471349278</v>
      </c>
      <c r="M27" s="110">
        <f t="shared" si="7"/>
        <v>23.510911471349278</v>
      </c>
      <c r="N27" s="110">
        <f t="shared" si="7"/>
        <v>23.510911471349278</v>
      </c>
      <c r="O27" s="110">
        <f t="shared" si="7"/>
        <v>23.510911471349278</v>
      </c>
      <c r="P27" s="289">
        <f t="shared" si="7"/>
        <v>23.510911471349278</v>
      </c>
    </row>
    <row r="28" spans="1:22" ht="13.8" thickBot="1" x14ac:dyDescent="0.3">
      <c r="B28" s="68" t="s">
        <v>10</v>
      </c>
      <c r="C28" s="86"/>
      <c r="D28" s="130">
        <f>SUM(E28:P28)</f>
        <v>524.16579002217281</v>
      </c>
      <c r="E28" s="88"/>
      <c r="F28" s="88">
        <f>$F$24/($P$4-1)</f>
        <v>47.651435456561174</v>
      </c>
      <c r="G28" s="88">
        <f t="shared" ref="G28:P28" si="8">$F$24/($P$4-1)</f>
        <v>47.651435456561174</v>
      </c>
      <c r="H28" s="88">
        <f t="shared" si="8"/>
        <v>47.651435456561174</v>
      </c>
      <c r="I28" s="88">
        <f t="shared" si="8"/>
        <v>47.651435456561174</v>
      </c>
      <c r="J28" s="88">
        <f t="shared" si="8"/>
        <v>47.651435456561174</v>
      </c>
      <c r="K28" s="88">
        <f t="shared" si="8"/>
        <v>47.651435456561174</v>
      </c>
      <c r="L28" s="88">
        <f t="shared" si="8"/>
        <v>47.651435456561174</v>
      </c>
      <c r="M28" s="88">
        <f t="shared" si="8"/>
        <v>47.651435456561174</v>
      </c>
      <c r="N28" s="88">
        <f t="shared" si="8"/>
        <v>47.651435456561174</v>
      </c>
      <c r="O28" s="88">
        <f t="shared" si="8"/>
        <v>47.651435456561174</v>
      </c>
      <c r="P28" s="107">
        <f t="shared" si="8"/>
        <v>47.651435456561174</v>
      </c>
    </row>
    <row r="29" spans="1:22" ht="13.8" thickBot="1" x14ac:dyDescent="0.3">
      <c r="B29" s="69"/>
      <c r="C29" s="84"/>
      <c r="D29" s="127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22" s="67" customFormat="1" ht="18.75" customHeight="1" thickBot="1" x14ac:dyDescent="0.3">
      <c r="B30" s="70" t="s">
        <v>11</v>
      </c>
      <c r="C30" s="80"/>
      <c r="D30" s="120">
        <f>SUM(E30:P30)</f>
        <v>328.48109668612392</v>
      </c>
      <c r="E30" s="92">
        <f t="shared" ref="E30:P30" si="9">E22-E26</f>
        <v>4.4601004094593684</v>
      </c>
      <c r="F30" s="92">
        <f t="shared" si="9"/>
        <v>-8.9527849789105858</v>
      </c>
      <c r="G30" s="92">
        <f t="shared" si="9"/>
        <v>51.218882863025556</v>
      </c>
      <c r="H30" s="92">
        <f t="shared" si="9"/>
        <v>51.218882863025556</v>
      </c>
      <c r="I30" s="92">
        <f t="shared" si="9"/>
        <v>51.218882863025556</v>
      </c>
      <c r="J30" s="92">
        <f t="shared" si="9"/>
        <v>51.218882863025556</v>
      </c>
      <c r="K30" s="92">
        <f t="shared" si="9"/>
        <v>51.218882863025556</v>
      </c>
      <c r="L30" s="92">
        <f t="shared" si="9"/>
        <v>15.375873388089474</v>
      </c>
      <c r="M30" s="92">
        <f t="shared" si="9"/>
        <v>15.375873388089474</v>
      </c>
      <c r="N30" s="92">
        <f t="shared" si="9"/>
        <v>15.375873388089474</v>
      </c>
      <c r="O30" s="92">
        <f t="shared" si="9"/>
        <v>15.375873388089474</v>
      </c>
      <c r="P30" s="93">
        <f t="shared" si="9"/>
        <v>15.375873388089474</v>
      </c>
    </row>
    <row r="31" spans="1:22" ht="13.8" thickBot="1" x14ac:dyDescent="0.3">
      <c r="B31" s="69"/>
      <c r="C31" s="84"/>
      <c r="D31" s="127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</row>
    <row r="32" spans="1:22" s="67" customFormat="1" ht="18.75" customHeight="1" thickBot="1" x14ac:dyDescent="0.3">
      <c r="B32" s="70" t="s">
        <v>12</v>
      </c>
      <c r="C32" s="80"/>
      <c r="D32" s="120">
        <f>SUM(E32:P32)</f>
        <v>3.9130303103469308</v>
      </c>
      <c r="E32" s="92">
        <f>SUM(E33:E34)</f>
        <v>0.20887343646801448</v>
      </c>
      <c r="F32" s="92">
        <f>SUM(F33:F34)</f>
        <v>0.26593768658166655</v>
      </c>
      <c r="G32" s="92">
        <f t="shared" ref="G32:M32" si="10">SUM(G33:G34)</f>
        <v>0.38115838693278342</v>
      </c>
      <c r="H32" s="92">
        <f t="shared" si="10"/>
        <v>0.38115838693278342</v>
      </c>
      <c r="I32" s="92">
        <f t="shared" si="10"/>
        <v>0.38115838693278342</v>
      </c>
      <c r="J32" s="92">
        <f t="shared" si="10"/>
        <v>0.38115838693278342</v>
      </c>
      <c r="K32" s="92">
        <f t="shared" si="10"/>
        <v>0.38115838693278342</v>
      </c>
      <c r="L32" s="92">
        <f t="shared" si="10"/>
        <v>0.30648545052666654</v>
      </c>
      <c r="M32" s="92">
        <f t="shared" si="10"/>
        <v>0.30648545052666654</v>
      </c>
      <c r="N32" s="92">
        <f t="shared" ref="N32:P32" si="11">SUM(N33:N34)</f>
        <v>0.30648545052666654</v>
      </c>
      <c r="O32" s="92">
        <f t="shared" si="11"/>
        <v>0.30648545052666654</v>
      </c>
      <c r="P32" s="93">
        <f t="shared" si="11"/>
        <v>0.30648545052666654</v>
      </c>
    </row>
    <row r="33" spans="1:16" x14ac:dyDescent="0.25">
      <c r="B33" s="61" t="s">
        <v>13</v>
      </c>
      <c r="C33" s="85"/>
      <c r="D33" s="123">
        <f>SUM(E33:P33)</f>
        <v>0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2"/>
    </row>
    <row r="34" spans="1:16" ht="13.8" thickBot="1" x14ac:dyDescent="0.3">
      <c r="B34" s="68" t="s">
        <v>14</v>
      </c>
      <c r="C34" s="85"/>
      <c r="D34" s="130">
        <f>SUM(E34:P34)</f>
        <v>3.9130303103469308</v>
      </c>
      <c r="E34" s="88">
        <f t="shared" ref="E34:P34" si="12">E52*$D$73</f>
        <v>0.20887343646801448</v>
      </c>
      <c r="F34" s="88">
        <f t="shared" si="12"/>
        <v>0.26593768658166655</v>
      </c>
      <c r="G34" s="88">
        <f t="shared" si="12"/>
        <v>0.38115838693278342</v>
      </c>
      <c r="H34" s="88">
        <f t="shared" si="12"/>
        <v>0.38115838693278342</v>
      </c>
      <c r="I34" s="88">
        <f t="shared" si="12"/>
        <v>0.38115838693278342</v>
      </c>
      <c r="J34" s="88">
        <f t="shared" si="12"/>
        <v>0.38115838693278342</v>
      </c>
      <c r="K34" s="88">
        <f t="shared" si="12"/>
        <v>0.38115838693278342</v>
      </c>
      <c r="L34" s="88">
        <f t="shared" si="12"/>
        <v>0.30648545052666654</v>
      </c>
      <c r="M34" s="88">
        <f t="shared" si="12"/>
        <v>0.30648545052666654</v>
      </c>
      <c r="N34" s="88">
        <f t="shared" si="12"/>
        <v>0.30648545052666654</v>
      </c>
      <c r="O34" s="88">
        <f t="shared" si="12"/>
        <v>0.30648545052666654</v>
      </c>
      <c r="P34" s="107">
        <f t="shared" si="12"/>
        <v>0.30648545052666654</v>
      </c>
    </row>
    <row r="35" spans="1:16" ht="13.8" thickBot="1" x14ac:dyDescent="0.3">
      <c r="B35" s="69"/>
      <c r="C35" s="84"/>
      <c r="D35" s="127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1:16" ht="18.75" customHeight="1" thickBot="1" x14ac:dyDescent="0.3">
      <c r="B36" s="70" t="s">
        <v>15</v>
      </c>
      <c r="C36" s="85"/>
      <c r="D36" s="120">
        <f>SUM(E36:P36)</f>
        <v>324.56806637577694</v>
      </c>
      <c r="E36" s="112">
        <f>E30-E32</f>
        <v>4.2512269729913541</v>
      </c>
      <c r="F36" s="112">
        <f t="shared" ref="F36:M36" si="13">F30-F32</f>
        <v>-9.2187226654922529</v>
      </c>
      <c r="G36" s="112">
        <f t="shared" si="13"/>
        <v>50.837724476092774</v>
      </c>
      <c r="H36" s="112">
        <f t="shared" si="13"/>
        <v>50.837724476092774</v>
      </c>
      <c r="I36" s="112">
        <f t="shared" si="13"/>
        <v>50.837724476092774</v>
      </c>
      <c r="J36" s="112">
        <f t="shared" si="13"/>
        <v>50.837724476092774</v>
      </c>
      <c r="K36" s="112">
        <f t="shared" si="13"/>
        <v>50.837724476092774</v>
      </c>
      <c r="L36" s="112">
        <f t="shared" si="13"/>
        <v>15.069387937562807</v>
      </c>
      <c r="M36" s="112">
        <f t="shared" si="13"/>
        <v>15.069387937562807</v>
      </c>
      <c r="N36" s="112">
        <f t="shared" ref="N36:P36" si="14">N30-N32</f>
        <v>15.069387937562807</v>
      </c>
      <c r="O36" s="112">
        <f t="shared" si="14"/>
        <v>15.069387937562807</v>
      </c>
      <c r="P36" s="113">
        <f t="shared" si="14"/>
        <v>15.069387937562807</v>
      </c>
    </row>
    <row r="37" spans="1:16" ht="13.8" thickBot="1" x14ac:dyDescent="0.3">
      <c r="A37" s="84"/>
      <c r="B37" s="69"/>
      <c r="C37" s="84"/>
      <c r="D37" s="127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</row>
    <row r="38" spans="1:16" s="67" customFormat="1" ht="18.75" customHeight="1" thickBot="1" x14ac:dyDescent="0.3">
      <c r="B38" s="70" t="s">
        <v>16</v>
      </c>
      <c r="C38" s="80"/>
      <c r="D38" s="120">
        <f>SUM(E38:P38)</f>
        <v>94.144052984544629</v>
      </c>
      <c r="E38" s="92">
        <f>SUM(E39:E40)</f>
        <v>1.2443680142391638</v>
      </c>
      <c r="F38" s="92">
        <f t="shared" ref="F38:M38" si="15">SUM(F39:F40)</f>
        <v>0</v>
      </c>
      <c r="G38" s="92">
        <f t="shared" si="15"/>
        <v>14.29006831878413</v>
      </c>
      <c r="H38" s="92">
        <f t="shared" si="15"/>
        <v>14.29006831878413</v>
      </c>
      <c r="I38" s="92">
        <f t="shared" si="15"/>
        <v>14.29006831878413</v>
      </c>
      <c r="J38" s="92">
        <f t="shared" si="15"/>
        <v>14.29006831878413</v>
      </c>
      <c r="K38" s="92">
        <f>SUM(K39:K40)</f>
        <v>14.29006831878413</v>
      </c>
      <c r="L38" s="92">
        <f t="shared" si="15"/>
        <v>4.2898686752769626</v>
      </c>
      <c r="M38" s="92">
        <f t="shared" si="15"/>
        <v>4.2898686752769626</v>
      </c>
      <c r="N38" s="92">
        <f t="shared" ref="N38:P38" si="16">SUM(N39:N40)</f>
        <v>4.2898686752769626</v>
      </c>
      <c r="O38" s="92">
        <f t="shared" si="16"/>
        <v>4.2898686752769626</v>
      </c>
      <c r="P38" s="93">
        <f t="shared" si="16"/>
        <v>4.2898686752769626</v>
      </c>
    </row>
    <row r="39" spans="1:16" x14ac:dyDescent="0.25">
      <c r="B39" s="71" t="s">
        <v>17</v>
      </c>
      <c r="C39" s="85"/>
      <c r="D39" s="123">
        <f>SUM(E39:P39)</f>
        <v>80.98413159960829</v>
      </c>
      <c r="E39" s="101">
        <f t="shared" ref="E39:P39" si="17">IF(E30&lt;0,0,E30*$D$74)</f>
        <v>1.0704240982702484</v>
      </c>
      <c r="F39" s="101">
        <f t="shared" si="17"/>
        <v>0</v>
      </c>
      <c r="G39" s="101">
        <f t="shared" si="17"/>
        <v>12.292531887126133</v>
      </c>
      <c r="H39" s="101">
        <f t="shared" si="17"/>
        <v>12.292531887126133</v>
      </c>
      <c r="I39" s="101">
        <f t="shared" si="17"/>
        <v>12.292531887126133</v>
      </c>
      <c r="J39" s="101">
        <f t="shared" si="17"/>
        <v>12.292531887126133</v>
      </c>
      <c r="K39" s="101">
        <f t="shared" si="17"/>
        <v>12.292531887126133</v>
      </c>
      <c r="L39" s="101">
        <f t="shared" si="17"/>
        <v>3.6902096131414734</v>
      </c>
      <c r="M39" s="101">
        <f t="shared" si="17"/>
        <v>3.6902096131414734</v>
      </c>
      <c r="N39" s="101">
        <f t="shared" si="17"/>
        <v>3.6902096131414734</v>
      </c>
      <c r="O39" s="101">
        <f t="shared" si="17"/>
        <v>3.6902096131414734</v>
      </c>
      <c r="P39" s="102">
        <f t="shared" si="17"/>
        <v>3.6902096131414734</v>
      </c>
    </row>
    <row r="40" spans="1:16" ht="13.8" thickBot="1" x14ac:dyDescent="0.3">
      <c r="B40" s="72" t="s">
        <v>18</v>
      </c>
      <c r="C40" s="85"/>
      <c r="D40" s="130">
        <f>SUM(E40:P40)</f>
        <v>13.159921384936343</v>
      </c>
      <c r="E40" s="88">
        <f t="shared" ref="E40:P40" si="18">IF(E30&lt;0,0,E30*$D$75)</f>
        <v>0.17394391596891537</v>
      </c>
      <c r="F40" s="88">
        <f t="shared" si="18"/>
        <v>0</v>
      </c>
      <c r="G40" s="88">
        <f t="shared" si="18"/>
        <v>1.9975364316579967</v>
      </c>
      <c r="H40" s="88">
        <f t="shared" si="18"/>
        <v>1.9975364316579967</v>
      </c>
      <c r="I40" s="88">
        <f t="shared" si="18"/>
        <v>1.9975364316579967</v>
      </c>
      <c r="J40" s="88">
        <f t="shared" si="18"/>
        <v>1.9975364316579967</v>
      </c>
      <c r="K40" s="88">
        <f t="shared" si="18"/>
        <v>1.9975364316579967</v>
      </c>
      <c r="L40" s="88">
        <f t="shared" si="18"/>
        <v>0.59965906213548947</v>
      </c>
      <c r="M40" s="88">
        <f t="shared" si="18"/>
        <v>0.59965906213548947</v>
      </c>
      <c r="N40" s="88">
        <f t="shared" si="18"/>
        <v>0.59965906213548947</v>
      </c>
      <c r="O40" s="88">
        <f t="shared" si="18"/>
        <v>0.59965906213548947</v>
      </c>
      <c r="P40" s="107">
        <f t="shared" si="18"/>
        <v>0.59965906213548947</v>
      </c>
    </row>
    <row r="41" spans="1:16" ht="13.8" thickBot="1" x14ac:dyDescent="0.3">
      <c r="A41" s="84"/>
      <c r="B41" s="69"/>
      <c r="C41" s="84"/>
      <c r="D41" s="127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1:16" ht="18.75" customHeight="1" thickBot="1" x14ac:dyDescent="0.3">
      <c r="B42" s="70" t="s">
        <v>19</v>
      </c>
      <c r="C42" s="85"/>
      <c r="D42" s="120">
        <f>SUM(E42:P42)</f>
        <v>230.42401339123236</v>
      </c>
      <c r="E42" s="112">
        <f>E36-E38</f>
        <v>3.0068589587521903</v>
      </c>
      <c r="F42" s="112">
        <f t="shared" ref="F42:M42" si="19">F36-F38</f>
        <v>-9.2187226654922529</v>
      </c>
      <c r="G42" s="112">
        <f t="shared" si="19"/>
        <v>36.547656157308644</v>
      </c>
      <c r="H42" s="112">
        <f t="shared" si="19"/>
        <v>36.547656157308644</v>
      </c>
      <c r="I42" s="112">
        <f t="shared" si="19"/>
        <v>36.547656157308644</v>
      </c>
      <c r="J42" s="112">
        <f t="shared" si="19"/>
        <v>36.547656157308644</v>
      </c>
      <c r="K42" s="112">
        <f t="shared" si="19"/>
        <v>36.547656157308644</v>
      </c>
      <c r="L42" s="112">
        <f t="shared" si="19"/>
        <v>10.779519262285845</v>
      </c>
      <c r="M42" s="112">
        <f t="shared" si="19"/>
        <v>10.779519262285845</v>
      </c>
      <c r="N42" s="112">
        <f t="shared" ref="N42:P42" si="20">N36-N38</f>
        <v>10.779519262285845</v>
      </c>
      <c r="O42" s="112">
        <f t="shared" si="20"/>
        <v>10.779519262285845</v>
      </c>
      <c r="P42" s="113">
        <f t="shared" si="20"/>
        <v>10.779519262285845</v>
      </c>
    </row>
    <row r="43" spans="1:16" ht="27.6" customHeight="1" thickBot="1" x14ac:dyDescent="0.3">
      <c r="B43" s="69"/>
      <c r="C43" s="84"/>
      <c r="D43" s="122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spans="1:16" ht="13.8" hidden="1" thickBot="1" x14ac:dyDescent="0.3">
      <c r="B44" s="69"/>
      <c r="C44" s="85"/>
      <c r="D44" s="122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5" spans="1:16" ht="13.8" hidden="1" thickBot="1" x14ac:dyDescent="0.3">
      <c r="B45" s="69"/>
      <c r="C45" s="85"/>
      <c r="D45" s="122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</row>
    <row r="46" spans="1:16" ht="18" customHeight="1" thickBot="1" x14ac:dyDescent="0.3">
      <c r="B46" s="303" t="s">
        <v>20</v>
      </c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</row>
    <row r="47" spans="1:16" ht="9" customHeight="1" thickBot="1" x14ac:dyDescent="0.3">
      <c r="B47" s="69"/>
      <c r="C47" s="85"/>
      <c r="D47" s="131"/>
      <c r="E47" s="114"/>
      <c r="F47" s="114"/>
      <c r="G47" s="97"/>
      <c r="H47" s="97"/>
      <c r="I47" s="97"/>
      <c r="J47" s="97"/>
      <c r="K47" s="97"/>
      <c r="L47" s="97"/>
      <c r="M47" s="97"/>
      <c r="N47" s="97"/>
      <c r="O47" s="97"/>
      <c r="P47" s="97"/>
    </row>
    <row r="48" spans="1:16" ht="13.8" thickBot="1" x14ac:dyDescent="0.3">
      <c r="D48" s="119" t="s">
        <v>1</v>
      </c>
      <c r="E48" s="174">
        <v>1</v>
      </c>
      <c r="F48" s="146">
        <v>2</v>
      </c>
      <c r="G48" s="146">
        <v>3</v>
      </c>
      <c r="H48" s="146">
        <v>4</v>
      </c>
      <c r="I48" s="146">
        <v>5</v>
      </c>
      <c r="J48" s="146">
        <v>6</v>
      </c>
      <c r="K48" s="146">
        <v>7</v>
      </c>
      <c r="L48" s="146">
        <v>8</v>
      </c>
      <c r="M48" s="146">
        <v>9</v>
      </c>
      <c r="N48" s="146">
        <v>10</v>
      </c>
      <c r="O48" s="146">
        <v>11</v>
      </c>
      <c r="P48" s="146">
        <v>12</v>
      </c>
    </row>
    <row r="49" spans="2:17" ht="4.5" customHeight="1" thickBot="1" x14ac:dyDescent="0.3">
      <c r="B49" s="69"/>
      <c r="C49" s="84"/>
      <c r="D49" s="122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spans="2:17" s="67" customFormat="1" ht="18.75" customHeight="1" thickBot="1" x14ac:dyDescent="0.3">
      <c r="B50" s="70" t="s">
        <v>21</v>
      </c>
      <c r="C50" s="80"/>
      <c r="D50" s="120">
        <f>SUM(E50:P50)</f>
        <v>203.68849864891246</v>
      </c>
      <c r="E50" s="91">
        <f>E51-E53+E54+E55+E56</f>
        <v>-276.29163743642334</v>
      </c>
      <c r="F50" s="92">
        <f t="shared" ref="F50:M50" si="21">F51-F53+F54+F55+F56</f>
        <v>-467.66265308453825</v>
      </c>
      <c r="G50" s="92">
        <f t="shared" si="21"/>
        <v>96.569091437040186</v>
      </c>
      <c r="H50" s="92">
        <f t="shared" si="21"/>
        <v>108.09116147215187</v>
      </c>
      <c r="I50" s="92">
        <f t="shared" si="21"/>
        <v>108.09116147215187</v>
      </c>
      <c r="J50" s="92">
        <f t="shared" si="21"/>
        <v>108.09116147215187</v>
      </c>
      <c r="K50" s="92">
        <f t="shared" si="21"/>
        <v>108.09116147215187</v>
      </c>
      <c r="L50" s="92">
        <f t="shared" si="21"/>
        <v>89.715645281334645</v>
      </c>
      <c r="M50" s="92">
        <f t="shared" si="21"/>
        <v>82.248351640722959</v>
      </c>
      <c r="N50" s="92">
        <f t="shared" ref="N50:P50" si="22">N51-N53+N54+N55+N56</f>
        <v>82.248351640722959</v>
      </c>
      <c r="O50" s="92">
        <f t="shared" si="22"/>
        <v>82.248351640722959</v>
      </c>
      <c r="P50" s="93">
        <f t="shared" si="22"/>
        <v>82.248351640722959</v>
      </c>
    </row>
    <row r="51" spans="2:17" ht="17.25" customHeight="1" x14ac:dyDescent="0.25">
      <c r="B51" s="61" t="s">
        <v>6</v>
      </c>
      <c r="C51" s="85"/>
      <c r="D51" s="129">
        <f>SUM(E51:P51)</f>
        <v>1134.7778243644884</v>
      </c>
      <c r="E51" s="100">
        <f t="shared" ref="E51:P51" si="23">E22</f>
        <v>27.971011880808646</v>
      </c>
      <c r="F51" s="101">
        <f t="shared" si="23"/>
        <v>62.209561948999863</v>
      </c>
      <c r="G51" s="101">
        <f t="shared" si="23"/>
        <v>122.381229790936</v>
      </c>
      <c r="H51" s="101">
        <f t="shared" si="23"/>
        <v>122.381229790936</v>
      </c>
      <c r="I51" s="101">
        <f t="shared" si="23"/>
        <v>122.381229790936</v>
      </c>
      <c r="J51" s="101">
        <f t="shared" si="23"/>
        <v>122.381229790936</v>
      </c>
      <c r="K51" s="101">
        <f t="shared" si="23"/>
        <v>122.381229790936</v>
      </c>
      <c r="L51" s="101">
        <f t="shared" si="23"/>
        <v>86.538220315999922</v>
      </c>
      <c r="M51" s="101">
        <f t="shared" si="23"/>
        <v>86.538220315999922</v>
      </c>
      <c r="N51" s="101">
        <f t="shared" si="23"/>
        <v>86.538220315999922</v>
      </c>
      <c r="O51" s="101">
        <f t="shared" si="23"/>
        <v>86.538220315999922</v>
      </c>
      <c r="P51" s="102">
        <f t="shared" si="23"/>
        <v>86.538220315999922</v>
      </c>
    </row>
    <row r="52" spans="2:17" ht="17.25" customHeight="1" x14ac:dyDescent="0.25">
      <c r="B52" s="62" t="s">
        <v>22</v>
      </c>
      <c r="C52" s="85"/>
      <c r="D52" s="129">
        <f>SUM(E52:P52)</f>
        <v>391.30303103469299</v>
      </c>
      <c r="E52" s="103">
        <f t="shared" ref="E52:P52" si="24">E6/12*2.5-E14/12*2</f>
        <v>20.887343646801448</v>
      </c>
      <c r="F52" s="104">
        <f t="shared" si="24"/>
        <v>26.593768658166653</v>
      </c>
      <c r="G52" s="104">
        <f t="shared" si="24"/>
        <v>38.115838693278342</v>
      </c>
      <c r="H52" s="104">
        <f t="shared" si="24"/>
        <v>38.115838693278342</v>
      </c>
      <c r="I52" s="104">
        <f t="shared" si="24"/>
        <v>38.115838693278342</v>
      </c>
      <c r="J52" s="104">
        <f t="shared" si="24"/>
        <v>38.115838693278342</v>
      </c>
      <c r="K52" s="104">
        <f t="shared" si="24"/>
        <v>38.115838693278342</v>
      </c>
      <c r="L52" s="104">
        <f t="shared" si="24"/>
        <v>30.648545052666655</v>
      </c>
      <c r="M52" s="104">
        <f t="shared" si="24"/>
        <v>30.648545052666655</v>
      </c>
      <c r="N52" s="104">
        <f t="shared" si="24"/>
        <v>30.648545052666655</v>
      </c>
      <c r="O52" s="104">
        <f t="shared" si="24"/>
        <v>30.648545052666655</v>
      </c>
      <c r="P52" s="105">
        <f t="shared" si="24"/>
        <v>30.648545052666655</v>
      </c>
    </row>
    <row r="53" spans="2:17" ht="17.25" customHeight="1" x14ac:dyDescent="0.25">
      <c r="B53" s="62" t="s">
        <v>23</v>
      </c>
      <c r="C53" s="85"/>
      <c r="D53" s="129">
        <f>SUM(E53:P53)</f>
        <v>30.648545052666655</v>
      </c>
      <c r="E53" s="103">
        <f>E52-0</f>
        <v>20.887343646801448</v>
      </c>
      <c r="F53" s="104">
        <f>F52-E52</f>
        <v>5.7064250113652051</v>
      </c>
      <c r="G53" s="104">
        <f t="shared" ref="G53:M53" si="25">G52-F52</f>
        <v>11.522070035111689</v>
      </c>
      <c r="H53" s="104">
        <f t="shared" si="25"/>
        <v>0</v>
      </c>
      <c r="I53" s="104">
        <f t="shared" si="25"/>
        <v>0</v>
      </c>
      <c r="J53" s="104">
        <f t="shared" si="25"/>
        <v>0</v>
      </c>
      <c r="K53" s="104">
        <f t="shared" si="25"/>
        <v>0</v>
      </c>
      <c r="L53" s="104">
        <f>L52-K52</f>
        <v>-7.4672936406116861</v>
      </c>
      <c r="M53" s="104">
        <f t="shared" si="25"/>
        <v>0</v>
      </c>
      <c r="N53" s="104">
        <f t="shared" ref="N53" si="26">N52-M52</f>
        <v>0</v>
      </c>
      <c r="O53" s="104">
        <f t="shared" ref="O53" si="27">O52-N52</f>
        <v>0</v>
      </c>
      <c r="P53" s="105">
        <f t="shared" ref="P53" si="28">P52-O52</f>
        <v>0</v>
      </c>
    </row>
    <row r="54" spans="2:17" ht="17.25" customHeight="1" x14ac:dyDescent="0.25">
      <c r="B54" s="62" t="s">
        <v>24</v>
      </c>
      <c r="C54" s="85"/>
      <c r="D54" s="129">
        <f>SUM(E54:P54)</f>
        <v>-806.29672767836428</v>
      </c>
      <c r="E54" s="103">
        <f t="shared" ref="E54:P54" si="29">-E24</f>
        <v>-282.13093765619135</v>
      </c>
      <c r="F54" s="104">
        <f t="shared" si="29"/>
        <v>-524.16579002217293</v>
      </c>
      <c r="G54" s="104">
        <f t="shared" si="29"/>
        <v>0</v>
      </c>
      <c r="H54" s="104">
        <f t="shared" si="29"/>
        <v>0</v>
      </c>
      <c r="I54" s="104">
        <f t="shared" si="29"/>
        <v>0</v>
      </c>
      <c r="J54" s="104">
        <f t="shared" si="29"/>
        <v>0</v>
      </c>
      <c r="K54" s="104">
        <f t="shared" si="29"/>
        <v>0</v>
      </c>
      <c r="L54" s="104">
        <f t="shared" si="29"/>
        <v>0</v>
      </c>
      <c r="M54" s="104">
        <f t="shared" si="29"/>
        <v>0</v>
      </c>
      <c r="N54" s="104">
        <f t="shared" si="29"/>
        <v>0</v>
      </c>
      <c r="O54" s="104">
        <f t="shared" si="29"/>
        <v>0</v>
      </c>
      <c r="P54" s="105">
        <f t="shared" si="29"/>
        <v>0</v>
      </c>
    </row>
    <row r="55" spans="2:17" ht="17.25" customHeight="1" x14ac:dyDescent="0.25">
      <c r="B55" s="62" t="s">
        <v>25</v>
      </c>
      <c r="C55" s="85"/>
      <c r="D55" s="129"/>
      <c r="E55" s="103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5"/>
    </row>
    <row r="56" spans="2:17" ht="17.25" customHeight="1" thickBot="1" x14ac:dyDescent="0.3">
      <c r="B56" s="68" t="s">
        <v>16</v>
      </c>
      <c r="C56" s="85"/>
      <c r="D56" s="130">
        <f>SUM(E56:P56)</f>
        <v>-94.144052984544629</v>
      </c>
      <c r="E56" s="106">
        <f>-E38</f>
        <v>-1.2443680142391638</v>
      </c>
      <c r="F56" s="88">
        <f t="shared" ref="F56:M56" si="30">-F38</f>
        <v>0</v>
      </c>
      <c r="G56" s="88">
        <f>-G38</f>
        <v>-14.29006831878413</v>
      </c>
      <c r="H56" s="88">
        <f t="shared" si="30"/>
        <v>-14.29006831878413</v>
      </c>
      <c r="I56" s="88">
        <f t="shared" si="30"/>
        <v>-14.29006831878413</v>
      </c>
      <c r="J56" s="88">
        <f t="shared" si="30"/>
        <v>-14.29006831878413</v>
      </c>
      <c r="K56" s="88">
        <f t="shared" si="30"/>
        <v>-14.29006831878413</v>
      </c>
      <c r="L56" s="88">
        <f t="shared" si="30"/>
        <v>-4.2898686752769626</v>
      </c>
      <c r="M56" s="88">
        <f t="shared" si="30"/>
        <v>-4.2898686752769626</v>
      </c>
      <c r="N56" s="88">
        <f t="shared" ref="N56:P56" si="31">-N38</f>
        <v>-4.2898686752769626</v>
      </c>
      <c r="O56" s="88">
        <f t="shared" si="31"/>
        <v>-4.2898686752769626</v>
      </c>
      <c r="P56" s="107">
        <f t="shared" si="31"/>
        <v>-4.2898686752769626</v>
      </c>
    </row>
    <row r="57" spans="2:17" ht="13.8" thickBot="1" x14ac:dyDescent="0.3">
      <c r="B57" s="69"/>
      <c r="C57" s="85"/>
      <c r="D57" s="122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</row>
    <row r="58" spans="2:17" ht="17.25" customHeight="1" thickBot="1" x14ac:dyDescent="0.3">
      <c r="B58" s="70" t="s">
        <v>26</v>
      </c>
      <c r="C58" s="85"/>
      <c r="D58" s="120">
        <f>SUM(E58:P58)</f>
        <v>62.26281758304922</v>
      </c>
      <c r="E58" s="91">
        <f t="shared" ref="E58:P58" si="32">E50/(1+$D$72)^E4</f>
        <v>-268.44056365562659</v>
      </c>
      <c r="F58" s="92">
        <f t="shared" si="32"/>
        <v>-441.46216896709302</v>
      </c>
      <c r="G58" s="92">
        <f t="shared" si="32"/>
        <v>88.568512496952394</v>
      </c>
      <c r="H58" s="92">
        <f t="shared" si="32"/>
        <v>96.318961334593084</v>
      </c>
      <c r="I58" s="92">
        <f t="shared" si="32"/>
        <v>93.581971974567267</v>
      </c>
      <c r="J58" s="92">
        <f t="shared" si="32"/>
        <v>90.92275661306779</v>
      </c>
      <c r="K58" s="92">
        <f t="shared" si="32"/>
        <v>88.339105232425183</v>
      </c>
      <c r="L58" s="92">
        <f t="shared" si="32"/>
        <v>71.237947729339524</v>
      </c>
      <c r="M58" s="92">
        <f t="shared" si="32"/>
        <v>63.452804089142575</v>
      </c>
      <c r="N58" s="92">
        <f t="shared" si="32"/>
        <v>61.649735957495146</v>
      </c>
      <c r="O58" s="92">
        <f t="shared" si="32"/>
        <v>59.897903618087803</v>
      </c>
      <c r="P58" s="93">
        <f t="shared" si="32"/>
        <v>58.195851160098123</v>
      </c>
    </row>
    <row r="59" spans="2:17" ht="9" customHeight="1" thickBot="1" x14ac:dyDescent="0.3">
      <c r="G59" s="115"/>
    </row>
    <row r="60" spans="2:17" s="67" customFormat="1" ht="17.25" customHeight="1" thickBot="1" x14ac:dyDescent="0.3">
      <c r="B60" s="70" t="s">
        <v>27</v>
      </c>
      <c r="C60" s="80"/>
      <c r="D60" s="120"/>
      <c r="E60" s="91">
        <f>SUM($E$58:E58)</f>
        <v>-268.44056365562659</v>
      </c>
      <c r="F60" s="92">
        <f>SUM($E$58:F58)</f>
        <v>-709.90273262271967</v>
      </c>
      <c r="G60" s="92">
        <f>SUM($E$58:G58)</f>
        <v>-621.33422012576727</v>
      </c>
      <c r="H60" s="92">
        <f>SUM($E$58:H58)</f>
        <v>-525.01525879117423</v>
      </c>
      <c r="I60" s="92">
        <f>SUM($E$58:I58)</f>
        <v>-431.43328681660694</v>
      </c>
      <c r="J60" s="92">
        <f>SUM($E$58:J58)</f>
        <v>-340.51053020353913</v>
      </c>
      <c r="K60" s="92">
        <f>SUM($E$58:K58)</f>
        <v>-252.17142497111394</v>
      </c>
      <c r="L60" s="92">
        <f>SUM($E$58:L58)</f>
        <v>-180.93347724177443</v>
      </c>
      <c r="M60" s="92">
        <f>SUM($E$58:M58)</f>
        <v>-117.48067315263185</v>
      </c>
      <c r="N60" s="92">
        <f>SUM($E$58:N58)</f>
        <v>-55.830937195136705</v>
      </c>
      <c r="O60" s="92">
        <f>SUM($E$58:O58)</f>
        <v>4.0669664229510971</v>
      </c>
      <c r="P60" s="93">
        <f>SUM($E$58:P58)</f>
        <v>62.26281758304922</v>
      </c>
    </row>
    <row r="61" spans="2:17" ht="13.8" thickBot="1" x14ac:dyDescent="0.3">
      <c r="B61" s="69"/>
      <c r="C61" s="85"/>
      <c r="D61" s="131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87"/>
    </row>
    <row r="62" spans="2:17" s="67" customFormat="1" ht="17.25" customHeight="1" x14ac:dyDescent="0.25">
      <c r="B62" s="71" t="s">
        <v>28</v>
      </c>
      <c r="C62" s="80"/>
      <c r="D62" s="123">
        <f>SUM(E62:P62)</f>
        <v>700.00000000000023</v>
      </c>
      <c r="E62" s="135"/>
      <c r="F62" s="98"/>
      <c r="G62" s="98">
        <f>+GETPIVOTDATA("Somma di Quota Capitale",'Piano ammortamento'!$K$22,"anno",'Piano ammortamento'!P15)/1000</f>
        <v>60.966034348183285</v>
      </c>
      <c r="H62" s="98">
        <f>+GETPIVOTDATA("Somma di Quota Capitale",'Piano ammortamento'!$K$23,"anno",'Piano ammortamento'!Q15)/1000</f>
        <v>62.815694488304615</v>
      </c>
      <c r="I62" s="98">
        <f>+GETPIVOTDATA("Somma di Quota Capitale",'Piano ammortamento'!$K$24,"anno",'Piano ammortamento'!R15)/1000</f>
        <v>64.721471820080794</v>
      </c>
      <c r="J62" s="98">
        <f>+GETPIVOTDATA("Somma di Quota Capitale",'Piano ammortamento'!$K$25,"anno",'Piano ammortamento'!S15)/1000</f>
        <v>66.685068893688978</v>
      </c>
      <c r="K62" s="98">
        <f>+GETPIVOTDATA("Somma di Quota Capitale",'Piano ammortamento'!$K$26,"anno",'Piano ammortamento'!T15)/1000</f>
        <v>68.708239913300758</v>
      </c>
      <c r="L62" s="98">
        <f>+GETPIVOTDATA("Somma di Quota Capitale",'Piano ammortamento'!$K$27,"anno",'Piano ammortamento'!U15)/1000</f>
        <v>70.792792304222544</v>
      </c>
      <c r="M62" s="98">
        <f>+GETPIVOTDATA("Somma di Quota Capitale",'Piano ammortamento'!$K$28,"anno",'Piano ammortamento'!V15)/1000</f>
        <v>72.940588327581736</v>
      </c>
      <c r="N62" s="98">
        <f>+GETPIVOTDATA("Somma di Quota Capitale",'Piano ammortamento'!$K$28,"anno",'Piano ammortamento'!W15)/1000</f>
        <v>75.153546744001147</v>
      </c>
      <c r="O62" s="98">
        <f>+GETPIVOTDATA("Somma di Quota Capitale",'Piano ammortamento'!$K$28,"anno",'Piano ammortamento'!X15)/1000</f>
        <v>77.43364452774793</v>
      </c>
      <c r="P62" s="99">
        <f>+GETPIVOTDATA("Somma di Quota Capitale",'Piano ammortamento'!$K$28,"anno",'Piano ammortamento'!Y15)/1000</f>
        <v>79.782918632888524</v>
      </c>
    </row>
    <row r="63" spans="2:17" s="67" customFormat="1" ht="17.25" customHeight="1" thickBot="1" x14ac:dyDescent="0.3">
      <c r="B63" s="72" t="s">
        <v>83</v>
      </c>
      <c r="C63" s="80"/>
      <c r="D63" s="130">
        <f>SUM(E63:P63)</f>
        <v>154.8443707339797</v>
      </c>
      <c r="E63" s="132">
        <f>+GETPIVOTDATA("Somma di Quota Interessi",'Piano ammortamento'!$K$20,"anno",'Piano ammortamento'!N15)/1000</f>
        <v>21</v>
      </c>
      <c r="F63" s="133">
        <f>+GETPIVOTDATA("Somma di Quota Interessi",'Piano ammortamento'!$K$21,"anno",'Piano ammortamento'!O15)/1000</f>
        <v>21</v>
      </c>
      <c r="G63" s="133">
        <f>+GETPIVOTDATA("Somma di Quota Interessi",'Piano ammortamento'!$K$22,"anno",'Piano ammortamento'!P15)/1000</f>
        <v>20.318402725214671</v>
      </c>
      <c r="H63" s="133">
        <f>+GETPIVOTDATA("Somma di Quota Interessi",'Piano ammortamento'!$K$23,"anno",'Piano ammortamento'!Q15)/1000</f>
        <v>18.468742585093359</v>
      </c>
      <c r="I63" s="133">
        <f>+GETPIVOTDATA("Somma di Quota Interessi",'Piano ammortamento'!$K$24,"anno",'Piano ammortamento'!R15)/1000</f>
        <v>16.562965253317188</v>
      </c>
      <c r="J63" s="133">
        <f>+GETPIVOTDATA("Somma di Quota Interessi",'Piano ammortamento'!$K$25,"anno",'Piano ammortamento'!S15)/1000</f>
        <v>14.59936817970901</v>
      </c>
      <c r="K63" s="133">
        <f>+GETPIVOTDATA("Somma di Quota Interessi",'Piano ammortamento'!$K$26,"anno",'Piano ammortamento'!T15)/1000</f>
        <v>12.576197160097234</v>
      </c>
      <c r="L63" s="133">
        <f>+GETPIVOTDATA("Somma di Quota Interessi",'Piano ammortamento'!$K$27,"anno",'Piano ammortamento'!U15)/1000</f>
        <v>10.491644769175455</v>
      </c>
      <c r="M63" s="133">
        <f>+GETPIVOTDATA("Somma di Quota Interessi",'Piano ammortamento'!$K$28,"anno",'Piano ammortamento'!V15)/1000</f>
        <v>8.343848745816274</v>
      </c>
      <c r="N63" s="133">
        <f>+GETPIVOTDATA("Somma di Quota Interessi",'Piano ammortamento'!$K$28,"anno",'Piano ammortamento'!W15)/1000</f>
        <v>6.1308903293968795</v>
      </c>
      <c r="O63" s="133">
        <f>+GETPIVOTDATA("Somma di Quota Interessi",'Piano ammortamento'!$K$28,"anno",'Piano ammortamento'!X15)/1000</f>
        <v>3.8507925456500951</v>
      </c>
      <c r="P63" s="134">
        <f>+GETPIVOTDATA("Somma di Quota Interessi",'Piano ammortamento'!$K$28,"anno",'Piano ammortamento'!Y15)/1000</f>
        <v>1.5015184405095106</v>
      </c>
    </row>
    <row r="64" spans="2:17" ht="13.8" outlineLevel="1" thickBot="1" x14ac:dyDescent="0.3">
      <c r="B64" s="72" t="s">
        <v>29</v>
      </c>
      <c r="C64" s="84"/>
      <c r="D64" s="130"/>
      <c r="E64" s="88"/>
      <c r="F64" s="88"/>
      <c r="G64" s="88">
        <f t="shared" ref="G64:M64" si="33">G50/(G62+G63)</f>
        <v>1.1880391242648398</v>
      </c>
      <c r="H64" s="88">
        <f t="shared" si="33"/>
        <v>1.3297891375509931</v>
      </c>
      <c r="I64" s="88">
        <f t="shared" si="33"/>
        <v>1.3297891375509931</v>
      </c>
      <c r="J64" s="88">
        <f t="shared" si="33"/>
        <v>1.3297891375509931</v>
      </c>
      <c r="K64" s="88">
        <f t="shared" si="33"/>
        <v>1.3297891375509929</v>
      </c>
      <c r="L64" s="88">
        <f>L50/(L62+L63)</f>
        <v>1.1037247536121024</v>
      </c>
      <c r="M64" s="88">
        <f t="shared" si="33"/>
        <v>1.011858537772176</v>
      </c>
      <c r="N64" s="88">
        <f t="shared" ref="N64:P64" si="34">N50/(N62+N63)</f>
        <v>1.0118585377721758</v>
      </c>
      <c r="O64" s="88">
        <f t="shared" si="34"/>
        <v>1.0118585377721758</v>
      </c>
      <c r="P64" s="88">
        <f t="shared" si="34"/>
        <v>1.0118585377721756</v>
      </c>
    </row>
    <row r="65" spans="2:16" x14ac:dyDescent="0.25">
      <c r="C65" s="81"/>
      <c r="D65" s="118"/>
    </row>
    <row r="66" spans="2:16" ht="12" hidden="1" customHeight="1" outlineLevel="1" x14ac:dyDescent="0.25">
      <c r="B66" s="67" t="s">
        <v>30</v>
      </c>
      <c r="C66" s="81"/>
      <c r="D66" s="118"/>
    </row>
    <row r="67" spans="2:16" ht="12" hidden="1" customHeight="1" outlineLevel="1" x14ac:dyDescent="0.25">
      <c r="B67" s="67" t="s">
        <v>31</v>
      </c>
      <c r="E67" s="89" t="str">
        <f>IF(E60&gt;0.01,IF(D60&lt;-0.1,0+(-D60/E58),0),"NO")</f>
        <v>NO</v>
      </c>
      <c r="F67" s="89" t="str">
        <f t="shared" ref="F67:P67" si="35">IF(F60&gt;0.01,IF(E60&lt;-0.1,E4+(-E60/F58),0),"NO")</f>
        <v>NO</v>
      </c>
      <c r="G67" s="89" t="str">
        <f t="shared" si="35"/>
        <v>NO</v>
      </c>
      <c r="H67" s="89" t="str">
        <f t="shared" si="35"/>
        <v>NO</v>
      </c>
      <c r="I67" s="89" t="str">
        <f t="shared" si="35"/>
        <v>NO</v>
      </c>
      <c r="J67" s="89" t="str">
        <f t="shared" si="35"/>
        <v>NO</v>
      </c>
      <c r="K67" s="89" t="str">
        <f t="shared" si="35"/>
        <v>NO</v>
      </c>
      <c r="L67" s="89" t="str">
        <f t="shared" si="35"/>
        <v>NO</v>
      </c>
      <c r="M67" s="89" t="str">
        <f t="shared" si="35"/>
        <v>NO</v>
      </c>
      <c r="N67" s="89" t="str">
        <f t="shared" si="35"/>
        <v>NO</v>
      </c>
      <c r="O67" s="89">
        <f t="shared" si="35"/>
        <v>10.932101690087816</v>
      </c>
      <c r="P67" s="89">
        <f t="shared" si="35"/>
        <v>0</v>
      </c>
    </row>
    <row r="68" spans="2:16" ht="12" hidden="1" customHeight="1" outlineLevel="1" x14ac:dyDescent="0.25">
      <c r="B68" s="67" t="s">
        <v>32</v>
      </c>
      <c r="E68" s="89">
        <f>E54</f>
        <v>-282.13093765619135</v>
      </c>
      <c r="F68" s="89">
        <f t="shared" ref="F68:P68" si="36">E68+F50</f>
        <v>-749.79359074072954</v>
      </c>
      <c r="G68" s="89">
        <f t="shared" si="36"/>
        <v>-653.2244993036893</v>
      </c>
      <c r="H68" s="89">
        <f t="shared" si="36"/>
        <v>-545.13333783153746</v>
      </c>
      <c r="I68" s="89">
        <f t="shared" si="36"/>
        <v>-437.04217635938562</v>
      </c>
      <c r="J68" s="89">
        <f t="shared" si="36"/>
        <v>-328.95101488723378</v>
      </c>
      <c r="K68" s="89">
        <f t="shared" si="36"/>
        <v>-220.85985341508191</v>
      </c>
      <c r="L68" s="89">
        <f t="shared" si="36"/>
        <v>-131.14420813374727</v>
      </c>
      <c r="M68" s="89">
        <f t="shared" si="36"/>
        <v>-48.895856493024311</v>
      </c>
      <c r="N68" s="89">
        <f t="shared" si="36"/>
        <v>33.352495147698647</v>
      </c>
      <c r="O68" s="89">
        <f t="shared" si="36"/>
        <v>115.60084678842161</v>
      </c>
      <c r="P68" s="89">
        <f t="shared" si="36"/>
        <v>197.84919842914456</v>
      </c>
    </row>
    <row r="69" spans="2:16" ht="13.8" collapsed="1" thickBot="1" x14ac:dyDescent="0.3">
      <c r="C69" s="81"/>
      <c r="D69" s="118"/>
    </row>
    <row r="70" spans="2:16" ht="13.8" thickBot="1" x14ac:dyDescent="0.3">
      <c r="B70" s="300" t="s">
        <v>33</v>
      </c>
      <c r="C70" s="301"/>
      <c r="D70" s="302"/>
      <c r="E70" s="136"/>
      <c r="G70" s="116"/>
    </row>
    <row r="71" spans="2:16" ht="4.5" customHeight="1" thickBot="1" x14ac:dyDescent="0.3">
      <c r="G71" s="115"/>
    </row>
    <row r="72" spans="2:16" x14ac:dyDescent="0.25">
      <c r="B72" s="73" t="s">
        <v>34</v>
      </c>
      <c r="D72" s="137">
        <f>'Piano ammortamento'!H11</f>
        <v>2.9246972491343191E-2</v>
      </c>
      <c r="G72" s="116"/>
    </row>
    <row r="73" spans="2:16" x14ac:dyDescent="0.25">
      <c r="B73" s="74" t="s">
        <v>35</v>
      </c>
      <c r="D73" s="138">
        <v>0.01</v>
      </c>
    </row>
    <row r="74" spans="2:16" x14ac:dyDescent="0.25">
      <c r="B74" s="75" t="s">
        <v>17</v>
      </c>
      <c r="D74" s="139">
        <v>0.24</v>
      </c>
    </row>
    <row r="75" spans="2:16" ht="13.8" thickBot="1" x14ac:dyDescent="0.3">
      <c r="B75" s="76" t="s">
        <v>18</v>
      </c>
      <c r="D75" s="140">
        <v>3.9E-2</v>
      </c>
    </row>
    <row r="76" spans="2:16" ht="13.8" thickBot="1" x14ac:dyDescent="0.3">
      <c r="B76" s="77"/>
    </row>
    <row r="77" spans="2:16" ht="13.8" thickBot="1" x14ac:dyDescent="0.3">
      <c r="B77" s="300" t="s">
        <v>36</v>
      </c>
      <c r="C77" s="301"/>
      <c r="D77" s="302"/>
      <c r="G77" s="136"/>
    </row>
    <row r="78" spans="2:16" ht="4.5" customHeight="1" thickBot="1" x14ac:dyDescent="0.3"/>
    <row r="79" spans="2:16" x14ac:dyDescent="0.25">
      <c r="B79" s="73" t="s">
        <v>37</v>
      </c>
      <c r="D79" s="137">
        <f>D22/D6</f>
        <v>0.23387058255830981</v>
      </c>
    </row>
    <row r="80" spans="2:16" ht="13.8" thickBot="1" x14ac:dyDescent="0.3">
      <c r="B80" s="76" t="s">
        <v>38</v>
      </c>
      <c r="D80" s="140">
        <f>D30/D6</f>
        <v>6.769789098090552E-2</v>
      </c>
    </row>
    <row r="81" spans="2:5" ht="4.5" customHeight="1" thickBot="1" x14ac:dyDescent="0.3">
      <c r="D81" s="141"/>
    </row>
    <row r="82" spans="2:5" x14ac:dyDescent="0.25">
      <c r="B82" s="73" t="s">
        <v>39</v>
      </c>
      <c r="D82" s="142">
        <f>D58</f>
        <v>62.26281758304922</v>
      </c>
    </row>
    <row r="83" spans="2:5" x14ac:dyDescent="0.25">
      <c r="B83" s="74" t="s">
        <v>40</v>
      </c>
      <c r="D83" s="138">
        <f>IRR(E50:P50)</f>
        <v>4.5677362653548714E-2</v>
      </c>
      <c r="E83" s="148"/>
    </row>
    <row r="84" spans="2:5" x14ac:dyDescent="0.25">
      <c r="B84" s="74" t="s">
        <v>41</v>
      </c>
      <c r="D84" s="144">
        <f>IF(D82&lt;0,"no pbp",MAXA(E67:P67))</f>
        <v>10.932101690087816</v>
      </c>
    </row>
    <row r="85" spans="2:5" ht="13.8" thickBot="1" x14ac:dyDescent="0.3">
      <c r="B85" s="76" t="s">
        <v>29</v>
      </c>
      <c r="D85" s="143">
        <f>AVERAGE(E64:P64)</f>
        <v>1.1658354579169616</v>
      </c>
    </row>
  </sheetData>
  <mergeCells count="4">
    <mergeCell ref="B70:D70"/>
    <mergeCell ref="B77:D77"/>
    <mergeCell ref="B46:P46"/>
    <mergeCell ref="B2:P2"/>
  </mergeCells>
  <pageMargins left="0.31496062992125984" right="0.23622047244094491" top="0.55000000000000004" bottom="0.74803149606299213" header="0.31496062992125984" footer="0.31496062992125984"/>
  <pageSetup paperSize="8" scale="88" orientation="landscape" r:id="rId1"/>
  <rowBreaks count="2" manualBreakCount="2">
    <brk id="43" max="18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O60"/>
  <sheetViews>
    <sheetView showGridLines="0" topLeftCell="D1" zoomScale="60" zoomScaleNormal="60" workbookViewId="0">
      <selection activeCell="D8" sqref="D8"/>
    </sheetView>
  </sheetViews>
  <sheetFormatPr defaultRowHeight="13.2" x14ac:dyDescent="0.25"/>
  <cols>
    <col min="1" max="1" width="5" style="2" customWidth="1"/>
    <col min="2" max="2" width="37.33203125" style="3" customWidth="1"/>
    <col min="3" max="3" width="48.6640625" style="4" customWidth="1"/>
    <col min="4" max="4" width="22.109375" style="58" customWidth="1"/>
    <col min="5" max="12" width="22.5546875" style="5" customWidth="1"/>
    <col min="13" max="13" width="23.33203125" style="5" customWidth="1"/>
    <col min="14" max="16" width="23.33203125" style="2" customWidth="1"/>
    <col min="17" max="236" width="9.109375" style="2"/>
    <col min="237" max="237" width="4.88671875" style="2" customWidth="1"/>
    <col min="238" max="238" width="11.44140625" style="2" customWidth="1"/>
    <col min="239" max="239" width="32.88671875" style="2" bestFit="1" customWidth="1"/>
    <col min="240" max="240" width="8" style="2" bestFit="1" customWidth="1"/>
    <col min="241" max="241" width="5.6640625" style="2" bestFit="1" customWidth="1"/>
    <col min="242" max="249" width="10.33203125" style="2" customWidth="1"/>
    <col min="250" max="250" width="29.33203125" style="2" bestFit="1" customWidth="1"/>
    <col min="251" max="251" width="1.33203125" style="2" customWidth="1"/>
    <col min="252" max="252" width="8.109375" style="2" customWidth="1"/>
    <col min="253" max="492" width="9.109375" style="2"/>
    <col min="493" max="493" width="4.88671875" style="2" customWidth="1"/>
    <col min="494" max="494" width="11.44140625" style="2" customWidth="1"/>
    <col min="495" max="495" width="32.88671875" style="2" bestFit="1" customWidth="1"/>
    <col min="496" max="496" width="8" style="2" bestFit="1" customWidth="1"/>
    <col min="497" max="497" width="5.6640625" style="2" bestFit="1" customWidth="1"/>
    <col min="498" max="505" width="10.33203125" style="2" customWidth="1"/>
    <col min="506" max="506" width="29.33203125" style="2" bestFit="1" customWidth="1"/>
    <col min="507" max="507" width="1.33203125" style="2" customWidth="1"/>
    <col min="508" max="508" width="8.109375" style="2" customWidth="1"/>
    <col min="509" max="748" width="9.109375" style="2"/>
    <col min="749" max="749" width="4.88671875" style="2" customWidth="1"/>
    <col min="750" max="750" width="11.44140625" style="2" customWidth="1"/>
    <col min="751" max="751" width="32.88671875" style="2" bestFit="1" customWidth="1"/>
    <col min="752" max="752" width="8" style="2" bestFit="1" customWidth="1"/>
    <col min="753" max="753" width="5.6640625" style="2" bestFit="1" customWidth="1"/>
    <col min="754" max="761" width="10.33203125" style="2" customWidth="1"/>
    <col min="762" max="762" width="29.33203125" style="2" bestFit="1" customWidth="1"/>
    <col min="763" max="763" width="1.33203125" style="2" customWidth="1"/>
    <col min="764" max="764" width="8.109375" style="2" customWidth="1"/>
    <col min="765" max="1004" width="9.109375" style="2"/>
    <col min="1005" max="1005" width="4.88671875" style="2" customWidth="1"/>
    <col min="1006" max="1006" width="11.44140625" style="2" customWidth="1"/>
    <col min="1007" max="1007" width="32.88671875" style="2" bestFit="1" customWidth="1"/>
    <col min="1008" max="1008" width="8" style="2" bestFit="1" customWidth="1"/>
    <col min="1009" max="1009" width="5.6640625" style="2" bestFit="1" customWidth="1"/>
    <col min="1010" max="1017" width="10.33203125" style="2" customWidth="1"/>
    <col min="1018" max="1018" width="29.33203125" style="2" bestFit="1" customWidth="1"/>
    <col min="1019" max="1019" width="1.33203125" style="2" customWidth="1"/>
    <col min="1020" max="1020" width="8.109375" style="2" customWidth="1"/>
    <col min="1021" max="1260" width="9.109375" style="2"/>
    <col min="1261" max="1261" width="4.88671875" style="2" customWidth="1"/>
    <col min="1262" max="1262" width="11.44140625" style="2" customWidth="1"/>
    <col min="1263" max="1263" width="32.88671875" style="2" bestFit="1" customWidth="1"/>
    <col min="1264" max="1264" width="8" style="2" bestFit="1" customWidth="1"/>
    <col min="1265" max="1265" width="5.6640625" style="2" bestFit="1" customWidth="1"/>
    <col min="1266" max="1273" width="10.33203125" style="2" customWidth="1"/>
    <col min="1274" max="1274" width="29.33203125" style="2" bestFit="1" customWidth="1"/>
    <col min="1275" max="1275" width="1.33203125" style="2" customWidth="1"/>
    <col min="1276" max="1276" width="8.109375" style="2" customWidth="1"/>
    <col min="1277" max="1516" width="9.109375" style="2"/>
    <col min="1517" max="1517" width="4.88671875" style="2" customWidth="1"/>
    <col min="1518" max="1518" width="11.44140625" style="2" customWidth="1"/>
    <col min="1519" max="1519" width="32.88671875" style="2" bestFit="1" customWidth="1"/>
    <col min="1520" max="1520" width="8" style="2" bestFit="1" customWidth="1"/>
    <col min="1521" max="1521" width="5.6640625" style="2" bestFit="1" customWidth="1"/>
    <col min="1522" max="1529" width="10.33203125" style="2" customWidth="1"/>
    <col min="1530" max="1530" width="29.33203125" style="2" bestFit="1" customWidth="1"/>
    <col min="1531" max="1531" width="1.33203125" style="2" customWidth="1"/>
    <col min="1532" max="1532" width="8.109375" style="2" customWidth="1"/>
    <col min="1533" max="1772" width="9.109375" style="2"/>
    <col min="1773" max="1773" width="4.88671875" style="2" customWidth="1"/>
    <col min="1774" max="1774" width="11.44140625" style="2" customWidth="1"/>
    <col min="1775" max="1775" width="32.88671875" style="2" bestFit="1" customWidth="1"/>
    <col min="1776" max="1776" width="8" style="2" bestFit="1" customWidth="1"/>
    <col min="1777" max="1777" width="5.6640625" style="2" bestFit="1" customWidth="1"/>
    <col min="1778" max="1785" width="10.33203125" style="2" customWidth="1"/>
    <col min="1786" max="1786" width="29.33203125" style="2" bestFit="1" customWidth="1"/>
    <col min="1787" max="1787" width="1.33203125" style="2" customWidth="1"/>
    <col min="1788" max="1788" width="8.109375" style="2" customWidth="1"/>
    <col min="1789" max="2028" width="9.109375" style="2"/>
    <col min="2029" max="2029" width="4.88671875" style="2" customWidth="1"/>
    <col min="2030" max="2030" width="11.44140625" style="2" customWidth="1"/>
    <col min="2031" max="2031" width="32.88671875" style="2" bestFit="1" customWidth="1"/>
    <col min="2032" max="2032" width="8" style="2" bestFit="1" customWidth="1"/>
    <col min="2033" max="2033" width="5.6640625" style="2" bestFit="1" customWidth="1"/>
    <col min="2034" max="2041" width="10.33203125" style="2" customWidth="1"/>
    <col min="2042" max="2042" width="29.33203125" style="2" bestFit="1" customWidth="1"/>
    <col min="2043" max="2043" width="1.33203125" style="2" customWidth="1"/>
    <col min="2044" max="2044" width="8.109375" style="2" customWidth="1"/>
    <col min="2045" max="2284" width="9.109375" style="2"/>
    <col min="2285" max="2285" width="4.88671875" style="2" customWidth="1"/>
    <col min="2286" max="2286" width="11.44140625" style="2" customWidth="1"/>
    <col min="2287" max="2287" width="32.88671875" style="2" bestFit="1" customWidth="1"/>
    <col min="2288" max="2288" width="8" style="2" bestFit="1" customWidth="1"/>
    <col min="2289" max="2289" width="5.6640625" style="2" bestFit="1" customWidth="1"/>
    <col min="2290" max="2297" width="10.33203125" style="2" customWidth="1"/>
    <col min="2298" max="2298" width="29.33203125" style="2" bestFit="1" customWidth="1"/>
    <col min="2299" max="2299" width="1.33203125" style="2" customWidth="1"/>
    <col min="2300" max="2300" width="8.109375" style="2" customWidth="1"/>
    <col min="2301" max="2540" width="9.109375" style="2"/>
    <col min="2541" max="2541" width="4.88671875" style="2" customWidth="1"/>
    <col min="2542" max="2542" width="11.44140625" style="2" customWidth="1"/>
    <col min="2543" max="2543" width="32.88671875" style="2" bestFit="1" customWidth="1"/>
    <col min="2544" max="2544" width="8" style="2" bestFit="1" customWidth="1"/>
    <col min="2545" max="2545" width="5.6640625" style="2" bestFit="1" customWidth="1"/>
    <col min="2546" max="2553" width="10.33203125" style="2" customWidth="1"/>
    <col min="2554" max="2554" width="29.33203125" style="2" bestFit="1" customWidth="1"/>
    <col min="2555" max="2555" width="1.33203125" style="2" customWidth="1"/>
    <col min="2556" max="2556" width="8.109375" style="2" customWidth="1"/>
    <col min="2557" max="2796" width="9.109375" style="2"/>
    <col min="2797" max="2797" width="4.88671875" style="2" customWidth="1"/>
    <col min="2798" max="2798" width="11.44140625" style="2" customWidth="1"/>
    <col min="2799" max="2799" width="32.88671875" style="2" bestFit="1" customWidth="1"/>
    <col min="2800" max="2800" width="8" style="2" bestFit="1" customWidth="1"/>
    <col min="2801" max="2801" width="5.6640625" style="2" bestFit="1" customWidth="1"/>
    <col min="2802" max="2809" width="10.33203125" style="2" customWidth="1"/>
    <col min="2810" max="2810" width="29.33203125" style="2" bestFit="1" customWidth="1"/>
    <col min="2811" max="2811" width="1.33203125" style="2" customWidth="1"/>
    <col min="2812" max="2812" width="8.109375" style="2" customWidth="1"/>
    <col min="2813" max="3052" width="9.109375" style="2"/>
    <col min="3053" max="3053" width="4.88671875" style="2" customWidth="1"/>
    <col min="3054" max="3054" width="11.44140625" style="2" customWidth="1"/>
    <col min="3055" max="3055" width="32.88671875" style="2" bestFit="1" customWidth="1"/>
    <col min="3056" max="3056" width="8" style="2" bestFit="1" customWidth="1"/>
    <col min="3057" max="3057" width="5.6640625" style="2" bestFit="1" customWidth="1"/>
    <col min="3058" max="3065" width="10.33203125" style="2" customWidth="1"/>
    <col min="3066" max="3066" width="29.33203125" style="2" bestFit="1" customWidth="1"/>
    <col min="3067" max="3067" width="1.33203125" style="2" customWidth="1"/>
    <col min="3068" max="3068" width="8.109375" style="2" customWidth="1"/>
    <col min="3069" max="3308" width="9.109375" style="2"/>
    <col min="3309" max="3309" width="4.88671875" style="2" customWidth="1"/>
    <col min="3310" max="3310" width="11.44140625" style="2" customWidth="1"/>
    <col min="3311" max="3311" width="32.88671875" style="2" bestFit="1" customWidth="1"/>
    <col min="3312" max="3312" width="8" style="2" bestFit="1" customWidth="1"/>
    <col min="3313" max="3313" width="5.6640625" style="2" bestFit="1" customWidth="1"/>
    <col min="3314" max="3321" width="10.33203125" style="2" customWidth="1"/>
    <col min="3322" max="3322" width="29.33203125" style="2" bestFit="1" customWidth="1"/>
    <col min="3323" max="3323" width="1.33203125" style="2" customWidth="1"/>
    <col min="3324" max="3324" width="8.109375" style="2" customWidth="1"/>
    <col min="3325" max="3564" width="9.109375" style="2"/>
    <col min="3565" max="3565" width="4.88671875" style="2" customWidth="1"/>
    <col min="3566" max="3566" width="11.44140625" style="2" customWidth="1"/>
    <col min="3567" max="3567" width="32.88671875" style="2" bestFit="1" customWidth="1"/>
    <col min="3568" max="3568" width="8" style="2" bestFit="1" customWidth="1"/>
    <col min="3569" max="3569" width="5.6640625" style="2" bestFit="1" customWidth="1"/>
    <col min="3570" max="3577" width="10.33203125" style="2" customWidth="1"/>
    <col min="3578" max="3578" width="29.33203125" style="2" bestFit="1" customWidth="1"/>
    <col min="3579" max="3579" width="1.33203125" style="2" customWidth="1"/>
    <col min="3580" max="3580" width="8.109375" style="2" customWidth="1"/>
    <col min="3581" max="3820" width="9.109375" style="2"/>
    <col min="3821" max="3821" width="4.88671875" style="2" customWidth="1"/>
    <col min="3822" max="3822" width="11.44140625" style="2" customWidth="1"/>
    <col min="3823" max="3823" width="32.88671875" style="2" bestFit="1" customWidth="1"/>
    <col min="3824" max="3824" width="8" style="2" bestFit="1" customWidth="1"/>
    <col min="3825" max="3825" width="5.6640625" style="2" bestFit="1" customWidth="1"/>
    <col min="3826" max="3833" width="10.33203125" style="2" customWidth="1"/>
    <col min="3834" max="3834" width="29.33203125" style="2" bestFit="1" customWidth="1"/>
    <col min="3835" max="3835" width="1.33203125" style="2" customWidth="1"/>
    <col min="3836" max="3836" width="8.109375" style="2" customWidth="1"/>
    <col min="3837" max="4076" width="9.109375" style="2"/>
    <col min="4077" max="4077" width="4.88671875" style="2" customWidth="1"/>
    <col min="4078" max="4078" width="11.44140625" style="2" customWidth="1"/>
    <col min="4079" max="4079" width="32.88671875" style="2" bestFit="1" customWidth="1"/>
    <col min="4080" max="4080" width="8" style="2" bestFit="1" customWidth="1"/>
    <col min="4081" max="4081" width="5.6640625" style="2" bestFit="1" customWidth="1"/>
    <col min="4082" max="4089" width="10.33203125" style="2" customWidth="1"/>
    <col min="4090" max="4090" width="29.33203125" style="2" bestFit="1" customWidth="1"/>
    <col min="4091" max="4091" width="1.33203125" style="2" customWidth="1"/>
    <col min="4092" max="4092" width="8.109375" style="2" customWidth="1"/>
    <col min="4093" max="4332" width="9.109375" style="2"/>
    <col min="4333" max="4333" width="4.88671875" style="2" customWidth="1"/>
    <col min="4334" max="4334" width="11.44140625" style="2" customWidth="1"/>
    <col min="4335" max="4335" width="32.88671875" style="2" bestFit="1" customWidth="1"/>
    <col min="4336" max="4336" width="8" style="2" bestFit="1" customWidth="1"/>
    <col min="4337" max="4337" width="5.6640625" style="2" bestFit="1" customWidth="1"/>
    <col min="4338" max="4345" width="10.33203125" style="2" customWidth="1"/>
    <col min="4346" max="4346" width="29.33203125" style="2" bestFit="1" customWidth="1"/>
    <col min="4347" max="4347" width="1.33203125" style="2" customWidth="1"/>
    <col min="4348" max="4348" width="8.109375" style="2" customWidth="1"/>
    <col min="4349" max="4588" width="9.109375" style="2"/>
    <col min="4589" max="4589" width="4.88671875" style="2" customWidth="1"/>
    <col min="4590" max="4590" width="11.44140625" style="2" customWidth="1"/>
    <col min="4591" max="4591" width="32.88671875" style="2" bestFit="1" customWidth="1"/>
    <col min="4592" max="4592" width="8" style="2" bestFit="1" customWidth="1"/>
    <col min="4593" max="4593" width="5.6640625" style="2" bestFit="1" customWidth="1"/>
    <col min="4594" max="4601" width="10.33203125" style="2" customWidth="1"/>
    <col min="4602" max="4602" width="29.33203125" style="2" bestFit="1" customWidth="1"/>
    <col min="4603" max="4603" width="1.33203125" style="2" customWidth="1"/>
    <col min="4604" max="4604" width="8.109375" style="2" customWidth="1"/>
    <col min="4605" max="4844" width="9.109375" style="2"/>
    <col min="4845" max="4845" width="4.88671875" style="2" customWidth="1"/>
    <col min="4846" max="4846" width="11.44140625" style="2" customWidth="1"/>
    <col min="4847" max="4847" width="32.88671875" style="2" bestFit="1" customWidth="1"/>
    <col min="4848" max="4848" width="8" style="2" bestFit="1" customWidth="1"/>
    <col min="4849" max="4849" width="5.6640625" style="2" bestFit="1" customWidth="1"/>
    <col min="4850" max="4857" width="10.33203125" style="2" customWidth="1"/>
    <col min="4858" max="4858" width="29.33203125" style="2" bestFit="1" customWidth="1"/>
    <col min="4859" max="4859" width="1.33203125" style="2" customWidth="1"/>
    <col min="4860" max="4860" width="8.109375" style="2" customWidth="1"/>
    <col min="4861" max="5100" width="9.109375" style="2"/>
    <col min="5101" max="5101" width="4.88671875" style="2" customWidth="1"/>
    <col min="5102" max="5102" width="11.44140625" style="2" customWidth="1"/>
    <col min="5103" max="5103" width="32.88671875" style="2" bestFit="1" customWidth="1"/>
    <col min="5104" max="5104" width="8" style="2" bestFit="1" customWidth="1"/>
    <col min="5105" max="5105" width="5.6640625" style="2" bestFit="1" customWidth="1"/>
    <col min="5106" max="5113" width="10.33203125" style="2" customWidth="1"/>
    <col min="5114" max="5114" width="29.33203125" style="2" bestFit="1" customWidth="1"/>
    <col min="5115" max="5115" width="1.33203125" style="2" customWidth="1"/>
    <col min="5116" max="5116" width="8.109375" style="2" customWidth="1"/>
    <col min="5117" max="5356" width="9.109375" style="2"/>
    <col min="5357" max="5357" width="4.88671875" style="2" customWidth="1"/>
    <col min="5358" max="5358" width="11.44140625" style="2" customWidth="1"/>
    <col min="5359" max="5359" width="32.88671875" style="2" bestFit="1" customWidth="1"/>
    <col min="5360" max="5360" width="8" style="2" bestFit="1" customWidth="1"/>
    <col min="5361" max="5361" width="5.6640625" style="2" bestFit="1" customWidth="1"/>
    <col min="5362" max="5369" width="10.33203125" style="2" customWidth="1"/>
    <col min="5370" max="5370" width="29.33203125" style="2" bestFit="1" customWidth="1"/>
    <col min="5371" max="5371" width="1.33203125" style="2" customWidth="1"/>
    <col min="5372" max="5372" width="8.109375" style="2" customWidth="1"/>
    <col min="5373" max="5612" width="9.109375" style="2"/>
    <col min="5613" max="5613" width="4.88671875" style="2" customWidth="1"/>
    <col min="5614" max="5614" width="11.44140625" style="2" customWidth="1"/>
    <col min="5615" max="5615" width="32.88671875" style="2" bestFit="1" customWidth="1"/>
    <col min="5616" max="5616" width="8" style="2" bestFit="1" customWidth="1"/>
    <col min="5617" max="5617" width="5.6640625" style="2" bestFit="1" customWidth="1"/>
    <col min="5618" max="5625" width="10.33203125" style="2" customWidth="1"/>
    <col min="5626" max="5626" width="29.33203125" style="2" bestFit="1" customWidth="1"/>
    <col min="5627" max="5627" width="1.33203125" style="2" customWidth="1"/>
    <col min="5628" max="5628" width="8.109375" style="2" customWidth="1"/>
    <col min="5629" max="5868" width="9.109375" style="2"/>
    <col min="5869" max="5869" width="4.88671875" style="2" customWidth="1"/>
    <col min="5870" max="5870" width="11.44140625" style="2" customWidth="1"/>
    <col min="5871" max="5871" width="32.88671875" style="2" bestFit="1" customWidth="1"/>
    <col min="5872" max="5872" width="8" style="2" bestFit="1" customWidth="1"/>
    <col min="5873" max="5873" width="5.6640625" style="2" bestFit="1" customWidth="1"/>
    <col min="5874" max="5881" width="10.33203125" style="2" customWidth="1"/>
    <col min="5882" max="5882" width="29.33203125" style="2" bestFit="1" customWidth="1"/>
    <col min="5883" max="5883" width="1.33203125" style="2" customWidth="1"/>
    <col min="5884" max="5884" width="8.109375" style="2" customWidth="1"/>
    <col min="5885" max="6124" width="9.109375" style="2"/>
    <col min="6125" max="6125" width="4.88671875" style="2" customWidth="1"/>
    <col min="6126" max="6126" width="11.44140625" style="2" customWidth="1"/>
    <col min="6127" max="6127" width="32.88671875" style="2" bestFit="1" customWidth="1"/>
    <col min="6128" max="6128" width="8" style="2" bestFit="1" customWidth="1"/>
    <col min="6129" max="6129" width="5.6640625" style="2" bestFit="1" customWidth="1"/>
    <col min="6130" max="6137" width="10.33203125" style="2" customWidth="1"/>
    <col min="6138" max="6138" width="29.33203125" style="2" bestFit="1" customWidth="1"/>
    <col min="6139" max="6139" width="1.33203125" style="2" customWidth="1"/>
    <col min="6140" max="6140" width="8.109375" style="2" customWidth="1"/>
    <col min="6141" max="6380" width="9.109375" style="2"/>
    <col min="6381" max="6381" width="4.88671875" style="2" customWidth="1"/>
    <col min="6382" max="6382" width="11.44140625" style="2" customWidth="1"/>
    <col min="6383" max="6383" width="32.88671875" style="2" bestFit="1" customWidth="1"/>
    <col min="6384" max="6384" width="8" style="2" bestFit="1" customWidth="1"/>
    <col min="6385" max="6385" width="5.6640625" style="2" bestFit="1" customWidth="1"/>
    <col min="6386" max="6393" width="10.33203125" style="2" customWidth="1"/>
    <col min="6394" max="6394" width="29.33203125" style="2" bestFit="1" customWidth="1"/>
    <col min="6395" max="6395" width="1.33203125" style="2" customWidth="1"/>
    <col min="6396" max="6396" width="8.109375" style="2" customWidth="1"/>
    <col min="6397" max="6636" width="9.109375" style="2"/>
    <col min="6637" max="6637" width="4.88671875" style="2" customWidth="1"/>
    <col min="6638" max="6638" width="11.44140625" style="2" customWidth="1"/>
    <col min="6639" max="6639" width="32.88671875" style="2" bestFit="1" customWidth="1"/>
    <col min="6640" max="6640" width="8" style="2" bestFit="1" customWidth="1"/>
    <col min="6641" max="6641" width="5.6640625" style="2" bestFit="1" customWidth="1"/>
    <col min="6642" max="6649" width="10.33203125" style="2" customWidth="1"/>
    <col min="6650" max="6650" width="29.33203125" style="2" bestFit="1" customWidth="1"/>
    <col min="6651" max="6651" width="1.33203125" style="2" customWidth="1"/>
    <col min="6652" max="6652" width="8.109375" style="2" customWidth="1"/>
    <col min="6653" max="6892" width="9.109375" style="2"/>
    <col min="6893" max="6893" width="4.88671875" style="2" customWidth="1"/>
    <col min="6894" max="6894" width="11.44140625" style="2" customWidth="1"/>
    <col min="6895" max="6895" width="32.88671875" style="2" bestFit="1" customWidth="1"/>
    <col min="6896" max="6896" width="8" style="2" bestFit="1" customWidth="1"/>
    <col min="6897" max="6897" width="5.6640625" style="2" bestFit="1" customWidth="1"/>
    <col min="6898" max="6905" width="10.33203125" style="2" customWidth="1"/>
    <col min="6906" max="6906" width="29.33203125" style="2" bestFit="1" customWidth="1"/>
    <col min="6907" max="6907" width="1.33203125" style="2" customWidth="1"/>
    <col min="6908" max="6908" width="8.109375" style="2" customWidth="1"/>
    <col min="6909" max="7148" width="9.109375" style="2"/>
    <col min="7149" max="7149" width="4.88671875" style="2" customWidth="1"/>
    <col min="7150" max="7150" width="11.44140625" style="2" customWidth="1"/>
    <col min="7151" max="7151" width="32.88671875" style="2" bestFit="1" customWidth="1"/>
    <col min="7152" max="7152" width="8" style="2" bestFit="1" customWidth="1"/>
    <col min="7153" max="7153" width="5.6640625" style="2" bestFit="1" customWidth="1"/>
    <col min="7154" max="7161" width="10.33203125" style="2" customWidth="1"/>
    <col min="7162" max="7162" width="29.33203125" style="2" bestFit="1" customWidth="1"/>
    <col min="7163" max="7163" width="1.33203125" style="2" customWidth="1"/>
    <col min="7164" max="7164" width="8.109375" style="2" customWidth="1"/>
    <col min="7165" max="7404" width="9.109375" style="2"/>
    <col min="7405" max="7405" width="4.88671875" style="2" customWidth="1"/>
    <col min="7406" max="7406" width="11.44140625" style="2" customWidth="1"/>
    <col min="7407" max="7407" width="32.88671875" style="2" bestFit="1" customWidth="1"/>
    <col min="7408" max="7408" width="8" style="2" bestFit="1" customWidth="1"/>
    <col min="7409" max="7409" width="5.6640625" style="2" bestFit="1" customWidth="1"/>
    <col min="7410" max="7417" width="10.33203125" style="2" customWidth="1"/>
    <col min="7418" max="7418" width="29.33203125" style="2" bestFit="1" customWidth="1"/>
    <col min="7419" max="7419" width="1.33203125" style="2" customWidth="1"/>
    <col min="7420" max="7420" width="8.109375" style="2" customWidth="1"/>
    <col min="7421" max="7660" width="9.109375" style="2"/>
    <col min="7661" max="7661" width="4.88671875" style="2" customWidth="1"/>
    <col min="7662" max="7662" width="11.44140625" style="2" customWidth="1"/>
    <col min="7663" max="7663" width="32.88671875" style="2" bestFit="1" customWidth="1"/>
    <col min="7664" max="7664" width="8" style="2" bestFit="1" customWidth="1"/>
    <col min="7665" max="7665" width="5.6640625" style="2" bestFit="1" customWidth="1"/>
    <col min="7666" max="7673" width="10.33203125" style="2" customWidth="1"/>
    <col min="7674" max="7674" width="29.33203125" style="2" bestFit="1" customWidth="1"/>
    <col min="7675" max="7675" width="1.33203125" style="2" customWidth="1"/>
    <col min="7676" max="7676" width="8.109375" style="2" customWidth="1"/>
    <col min="7677" max="7916" width="9.109375" style="2"/>
    <col min="7917" max="7917" width="4.88671875" style="2" customWidth="1"/>
    <col min="7918" max="7918" width="11.44140625" style="2" customWidth="1"/>
    <col min="7919" max="7919" width="32.88671875" style="2" bestFit="1" customWidth="1"/>
    <col min="7920" max="7920" width="8" style="2" bestFit="1" customWidth="1"/>
    <col min="7921" max="7921" width="5.6640625" style="2" bestFit="1" customWidth="1"/>
    <col min="7922" max="7929" width="10.33203125" style="2" customWidth="1"/>
    <col min="7930" max="7930" width="29.33203125" style="2" bestFit="1" customWidth="1"/>
    <col min="7931" max="7931" width="1.33203125" style="2" customWidth="1"/>
    <col min="7932" max="7932" width="8.109375" style="2" customWidth="1"/>
    <col min="7933" max="8172" width="9.109375" style="2"/>
    <col min="8173" max="8173" width="4.88671875" style="2" customWidth="1"/>
    <col min="8174" max="8174" width="11.44140625" style="2" customWidth="1"/>
    <col min="8175" max="8175" width="32.88671875" style="2" bestFit="1" customWidth="1"/>
    <col min="8176" max="8176" width="8" style="2" bestFit="1" customWidth="1"/>
    <col min="8177" max="8177" width="5.6640625" style="2" bestFit="1" customWidth="1"/>
    <col min="8178" max="8185" width="10.33203125" style="2" customWidth="1"/>
    <col min="8186" max="8186" width="29.33203125" style="2" bestFit="1" customWidth="1"/>
    <col min="8187" max="8187" width="1.33203125" style="2" customWidth="1"/>
    <col min="8188" max="8188" width="8.109375" style="2" customWidth="1"/>
    <col min="8189" max="8428" width="9.109375" style="2"/>
    <col min="8429" max="8429" width="4.88671875" style="2" customWidth="1"/>
    <col min="8430" max="8430" width="11.44140625" style="2" customWidth="1"/>
    <col min="8431" max="8431" width="32.88671875" style="2" bestFit="1" customWidth="1"/>
    <col min="8432" max="8432" width="8" style="2" bestFit="1" customWidth="1"/>
    <col min="8433" max="8433" width="5.6640625" style="2" bestFit="1" customWidth="1"/>
    <col min="8434" max="8441" width="10.33203125" style="2" customWidth="1"/>
    <col min="8442" max="8442" width="29.33203125" style="2" bestFit="1" customWidth="1"/>
    <col min="8443" max="8443" width="1.33203125" style="2" customWidth="1"/>
    <col min="8444" max="8444" width="8.109375" style="2" customWidth="1"/>
    <col min="8445" max="8684" width="9.109375" style="2"/>
    <col min="8685" max="8685" width="4.88671875" style="2" customWidth="1"/>
    <col min="8686" max="8686" width="11.44140625" style="2" customWidth="1"/>
    <col min="8687" max="8687" width="32.88671875" style="2" bestFit="1" customWidth="1"/>
    <col min="8688" max="8688" width="8" style="2" bestFit="1" customWidth="1"/>
    <col min="8689" max="8689" width="5.6640625" style="2" bestFit="1" customWidth="1"/>
    <col min="8690" max="8697" width="10.33203125" style="2" customWidth="1"/>
    <col min="8698" max="8698" width="29.33203125" style="2" bestFit="1" customWidth="1"/>
    <col min="8699" max="8699" width="1.33203125" style="2" customWidth="1"/>
    <col min="8700" max="8700" width="8.109375" style="2" customWidth="1"/>
    <col min="8701" max="8940" width="9.109375" style="2"/>
    <col min="8941" max="8941" width="4.88671875" style="2" customWidth="1"/>
    <col min="8942" max="8942" width="11.44140625" style="2" customWidth="1"/>
    <col min="8943" max="8943" width="32.88671875" style="2" bestFit="1" customWidth="1"/>
    <col min="8944" max="8944" width="8" style="2" bestFit="1" customWidth="1"/>
    <col min="8945" max="8945" width="5.6640625" style="2" bestFit="1" customWidth="1"/>
    <col min="8946" max="8953" width="10.33203125" style="2" customWidth="1"/>
    <col min="8954" max="8954" width="29.33203125" style="2" bestFit="1" customWidth="1"/>
    <col min="8955" max="8955" width="1.33203125" style="2" customWidth="1"/>
    <col min="8956" max="8956" width="8.109375" style="2" customWidth="1"/>
    <col min="8957" max="9196" width="9.109375" style="2"/>
    <col min="9197" max="9197" width="4.88671875" style="2" customWidth="1"/>
    <col min="9198" max="9198" width="11.44140625" style="2" customWidth="1"/>
    <col min="9199" max="9199" width="32.88671875" style="2" bestFit="1" customWidth="1"/>
    <col min="9200" max="9200" width="8" style="2" bestFit="1" customWidth="1"/>
    <col min="9201" max="9201" width="5.6640625" style="2" bestFit="1" customWidth="1"/>
    <col min="9202" max="9209" width="10.33203125" style="2" customWidth="1"/>
    <col min="9210" max="9210" width="29.33203125" style="2" bestFit="1" customWidth="1"/>
    <col min="9211" max="9211" width="1.33203125" style="2" customWidth="1"/>
    <col min="9212" max="9212" width="8.109375" style="2" customWidth="1"/>
    <col min="9213" max="9452" width="9.109375" style="2"/>
    <col min="9453" max="9453" width="4.88671875" style="2" customWidth="1"/>
    <col min="9454" max="9454" width="11.44140625" style="2" customWidth="1"/>
    <col min="9455" max="9455" width="32.88671875" style="2" bestFit="1" customWidth="1"/>
    <col min="9456" max="9456" width="8" style="2" bestFit="1" customWidth="1"/>
    <col min="9457" max="9457" width="5.6640625" style="2" bestFit="1" customWidth="1"/>
    <col min="9458" max="9465" width="10.33203125" style="2" customWidth="1"/>
    <col min="9466" max="9466" width="29.33203125" style="2" bestFit="1" customWidth="1"/>
    <col min="9467" max="9467" width="1.33203125" style="2" customWidth="1"/>
    <col min="9468" max="9468" width="8.109375" style="2" customWidth="1"/>
    <col min="9469" max="9708" width="9.109375" style="2"/>
    <col min="9709" max="9709" width="4.88671875" style="2" customWidth="1"/>
    <col min="9710" max="9710" width="11.44140625" style="2" customWidth="1"/>
    <col min="9711" max="9711" width="32.88671875" style="2" bestFit="1" customWidth="1"/>
    <col min="9712" max="9712" width="8" style="2" bestFit="1" customWidth="1"/>
    <col min="9713" max="9713" width="5.6640625" style="2" bestFit="1" customWidth="1"/>
    <col min="9714" max="9721" width="10.33203125" style="2" customWidth="1"/>
    <col min="9722" max="9722" width="29.33203125" style="2" bestFit="1" customWidth="1"/>
    <col min="9723" max="9723" width="1.33203125" style="2" customWidth="1"/>
    <col min="9724" max="9724" width="8.109375" style="2" customWidth="1"/>
    <col min="9725" max="9964" width="9.109375" style="2"/>
    <col min="9965" max="9965" width="4.88671875" style="2" customWidth="1"/>
    <col min="9966" max="9966" width="11.44140625" style="2" customWidth="1"/>
    <col min="9967" max="9967" width="32.88671875" style="2" bestFit="1" customWidth="1"/>
    <col min="9968" max="9968" width="8" style="2" bestFit="1" customWidth="1"/>
    <col min="9969" max="9969" width="5.6640625" style="2" bestFit="1" customWidth="1"/>
    <col min="9970" max="9977" width="10.33203125" style="2" customWidth="1"/>
    <col min="9978" max="9978" width="29.33203125" style="2" bestFit="1" customWidth="1"/>
    <col min="9979" max="9979" width="1.33203125" style="2" customWidth="1"/>
    <col min="9980" max="9980" width="8.109375" style="2" customWidth="1"/>
    <col min="9981" max="10220" width="9.109375" style="2"/>
    <col min="10221" max="10221" width="4.88671875" style="2" customWidth="1"/>
    <col min="10222" max="10222" width="11.44140625" style="2" customWidth="1"/>
    <col min="10223" max="10223" width="32.88671875" style="2" bestFit="1" customWidth="1"/>
    <col min="10224" max="10224" width="8" style="2" bestFit="1" customWidth="1"/>
    <col min="10225" max="10225" width="5.6640625" style="2" bestFit="1" customWidth="1"/>
    <col min="10226" max="10233" width="10.33203125" style="2" customWidth="1"/>
    <col min="10234" max="10234" width="29.33203125" style="2" bestFit="1" customWidth="1"/>
    <col min="10235" max="10235" width="1.33203125" style="2" customWidth="1"/>
    <col min="10236" max="10236" width="8.109375" style="2" customWidth="1"/>
    <col min="10237" max="10476" width="9.109375" style="2"/>
    <col min="10477" max="10477" width="4.88671875" style="2" customWidth="1"/>
    <col min="10478" max="10478" width="11.44140625" style="2" customWidth="1"/>
    <col min="10479" max="10479" width="32.88671875" style="2" bestFit="1" customWidth="1"/>
    <col min="10480" max="10480" width="8" style="2" bestFit="1" customWidth="1"/>
    <col min="10481" max="10481" width="5.6640625" style="2" bestFit="1" customWidth="1"/>
    <col min="10482" max="10489" width="10.33203125" style="2" customWidth="1"/>
    <col min="10490" max="10490" width="29.33203125" style="2" bestFit="1" customWidth="1"/>
    <col min="10491" max="10491" width="1.33203125" style="2" customWidth="1"/>
    <col min="10492" max="10492" width="8.109375" style="2" customWidth="1"/>
    <col min="10493" max="10732" width="9.109375" style="2"/>
    <col min="10733" max="10733" width="4.88671875" style="2" customWidth="1"/>
    <col min="10734" max="10734" width="11.44140625" style="2" customWidth="1"/>
    <col min="10735" max="10735" width="32.88671875" style="2" bestFit="1" customWidth="1"/>
    <col min="10736" max="10736" width="8" style="2" bestFit="1" customWidth="1"/>
    <col min="10737" max="10737" width="5.6640625" style="2" bestFit="1" customWidth="1"/>
    <col min="10738" max="10745" width="10.33203125" style="2" customWidth="1"/>
    <col min="10746" max="10746" width="29.33203125" style="2" bestFit="1" customWidth="1"/>
    <col min="10747" max="10747" width="1.33203125" style="2" customWidth="1"/>
    <col min="10748" max="10748" width="8.109375" style="2" customWidth="1"/>
    <col min="10749" max="10988" width="9.109375" style="2"/>
    <col min="10989" max="10989" width="4.88671875" style="2" customWidth="1"/>
    <col min="10990" max="10990" width="11.44140625" style="2" customWidth="1"/>
    <col min="10991" max="10991" width="32.88671875" style="2" bestFit="1" customWidth="1"/>
    <col min="10992" max="10992" width="8" style="2" bestFit="1" customWidth="1"/>
    <col min="10993" max="10993" width="5.6640625" style="2" bestFit="1" customWidth="1"/>
    <col min="10994" max="11001" width="10.33203125" style="2" customWidth="1"/>
    <col min="11002" max="11002" width="29.33203125" style="2" bestFit="1" customWidth="1"/>
    <col min="11003" max="11003" width="1.33203125" style="2" customWidth="1"/>
    <col min="11004" max="11004" width="8.109375" style="2" customWidth="1"/>
    <col min="11005" max="11244" width="9.109375" style="2"/>
    <col min="11245" max="11245" width="4.88671875" style="2" customWidth="1"/>
    <col min="11246" max="11246" width="11.44140625" style="2" customWidth="1"/>
    <col min="11247" max="11247" width="32.88671875" style="2" bestFit="1" customWidth="1"/>
    <col min="11248" max="11248" width="8" style="2" bestFit="1" customWidth="1"/>
    <col min="11249" max="11249" width="5.6640625" style="2" bestFit="1" customWidth="1"/>
    <col min="11250" max="11257" width="10.33203125" style="2" customWidth="1"/>
    <col min="11258" max="11258" width="29.33203125" style="2" bestFit="1" customWidth="1"/>
    <col min="11259" max="11259" width="1.33203125" style="2" customWidth="1"/>
    <col min="11260" max="11260" width="8.109375" style="2" customWidth="1"/>
    <col min="11261" max="11500" width="9.109375" style="2"/>
    <col min="11501" max="11501" width="4.88671875" style="2" customWidth="1"/>
    <col min="11502" max="11502" width="11.44140625" style="2" customWidth="1"/>
    <col min="11503" max="11503" width="32.88671875" style="2" bestFit="1" customWidth="1"/>
    <col min="11504" max="11504" width="8" style="2" bestFit="1" customWidth="1"/>
    <col min="11505" max="11505" width="5.6640625" style="2" bestFit="1" customWidth="1"/>
    <col min="11506" max="11513" width="10.33203125" style="2" customWidth="1"/>
    <col min="11514" max="11514" width="29.33203125" style="2" bestFit="1" customWidth="1"/>
    <col min="11515" max="11515" width="1.33203125" style="2" customWidth="1"/>
    <col min="11516" max="11516" width="8.109375" style="2" customWidth="1"/>
    <col min="11517" max="11756" width="9.109375" style="2"/>
    <col min="11757" max="11757" width="4.88671875" style="2" customWidth="1"/>
    <col min="11758" max="11758" width="11.44140625" style="2" customWidth="1"/>
    <col min="11759" max="11759" width="32.88671875" style="2" bestFit="1" customWidth="1"/>
    <col min="11760" max="11760" width="8" style="2" bestFit="1" customWidth="1"/>
    <col min="11761" max="11761" width="5.6640625" style="2" bestFit="1" customWidth="1"/>
    <col min="11762" max="11769" width="10.33203125" style="2" customWidth="1"/>
    <col min="11770" max="11770" width="29.33203125" style="2" bestFit="1" customWidth="1"/>
    <col min="11771" max="11771" width="1.33203125" style="2" customWidth="1"/>
    <col min="11772" max="11772" width="8.109375" style="2" customWidth="1"/>
    <col min="11773" max="12012" width="9.109375" style="2"/>
    <col min="12013" max="12013" width="4.88671875" style="2" customWidth="1"/>
    <col min="12014" max="12014" width="11.44140625" style="2" customWidth="1"/>
    <col min="12015" max="12015" width="32.88671875" style="2" bestFit="1" customWidth="1"/>
    <col min="12016" max="12016" width="8" style="2" bestFit="1" customWidth="1"/>
    <col min="12017" max="12017" width="5.6640625" style="2" bestFit="1" customWidth="1"/>
    <col min="12018" max="12025" width="10.33203125" style="2" customWidth="1"/>
    <col min="12026" max="12026" width="29.33203125" style="2" bestFit="1" customWidth="1"/>
    <col min="12027" max="12027" width="1.33203125" style="2" customWidth="1"/>
    <col min="12028" max="12028" width="8.109375" style="2" customWidth="1"/>
    <col min="12029" max="12268" width="9.109375" style="2"/>
    <col min="12269" max="12269" width="4.88671875" style="2" customWidth="1"/>
    <col min="12270" max="12270" width="11.44140625" style="2" customWidth="1"/>
    <col min="12271" max="12271" width="32.88671875" style="2" bestFit="1" customWidth="1"/>
    <col min="12272" max="12272" width="8" style="2" bestFit="1" customWidth="1"/>
    <col min="12273" max="12273" width="5.6640625" style="2" bestFit="1" customWidth="1"/>
    <col min="12274" max="12281" width="10.33203125" style="2" customWidth="1"/>
    <col min="12282" max="12282" width="29.33203125" style="2" bestFit="1" customWidth="1"/>
    <col min="12283" max="12283" width="1.33203125" style="2" customWidth="1"/>
    <col min="12284" max="12284" width="8.109375" style="2" customWidth="1"/>
    <col min="12285" max="12524" width="9.109375" style="2"/>
    <col min="12525" max="12525" width="4.88671875" style="2" customWidth="1"/>
    <col min="12526" max="12526" width="11.44140625" style="2" customWidth="1"/>
    <col min="12527" max="12527" width="32.88671875" style="2" bestFit="1" customWidth="1"/>
    <col min="12528" max="12528" width="8" style="2" bestFit="1" customWidth="1"/>
    <col min="12529" max="12529" width="5.6640625" style="2" bestFit="1" customWidth="1"/>
    <col min="12530" max="12537" width="10.33203125" style="2" customWidth="1"/>
    <col min="12538" max="12538" width="29.33203125" style="2" bestFit="1" customWidth="1"/>
    <col min="12539" max="12539" width="1.33203125" style="2" customWidth="1"/>
    <col min="12540" max="12540" width="8.109375" style="2" customWidth="1"/>
    <col min="12541" max="12780" width="9.109375" style="2"/>
    <col min="12781" max="12781" width="4.88671875" style="2" customWidth="1"/>
    <col min="12782" max="12782" width="11.44140625" style="2" customWidth="1"/>
    <col min="12783" max="12783" width="32.88671875" style="2" bestFit="1" customWidth="1"/>
    <col min="12784" max="12784" width="8" style="2" bestFit="1" customWidth="1"/>
    <col min="12785" max="12785" width="5.6640625" style="2" bestFit="1" customWidth="1"/>
    <col min="12786" max="12793" width="10.33203125" style="2" customWidth="1"/>
    <col min="12794" max="12794" width="29.33203125" style="2" bestFit="1" customWidth="1"/>
    <col min="12795" max="12795" width="1.33203125" style="2" customWidth="1"/>
    <col min="12796" max="12796" width="8.109375" style="2" customWidth="1"/>
    <col min="12797" max="13036" width="9.109375" style="2"/>
    <col min="13037" max="13037" width="4.88671875" style="2" customWidth="1"/>
    <col min="13038" max="13038" width="11.44140625" style="2" customWidth="1"/>
    <col min="13039" max="13039" width="32.88671875" style="2" bestFit="1" customWidth="1"/>
    <col min="13040" max="13040" width="8" style="2" bestFit="1" customWidth="1"/>
    <col min="13041" max="13041" width="5.6640625" style="2" bestFit="1" customWidth="1"/>
    <col min="13042" max="13049" width="10.33203125" style="2" customWidth="1"/>
    <col min="13050" max="13050" width="29.33203125" style="2" bestFit="1" customWidth="1"/>
    <col min="13051" max="13051" width="1.33203125" style="2" customWidth="1"/>
    <col min="13052" max="13052" width="8.109375" style="2" customWidth="1"/>
    <col min="13053" max="13292" width="9.109375" style="2"/>
    <col min="13293" max="13293" width="4.88671875" style="2" customWidth="1"/>
    <col min="13294" max="13294" width="11.44140625" style="2" customWidth="1"/>
    <col min="13295" max="13295" width="32.88671875" style="2" bestFit="1" customWidth="1"/>
    <col min="13296" max="13296" width="8" style="2" bestFit="1" customWidth="1"/>
    <col min="13297" max="13297" width="5.6640625" style="2" bestFit="1" customWidth="1"/>
    <col min="13298" max="13305" width="10.33203125" style="2" customWidth="1"/>
    <col min="13306" max="13306" width="29.33203125" style="2" bestFit="1" customWidth="1"/>
    <col min="13307" max="13307" width="1.33203125" style="2" customWidth="1"/>
    <col min="13308" max="13308" width="8.109375" style="2" customWidth="1"/>
    <col min="13309" max="13548" width="9.109375" style="2"/>
    <col min="13549" max="13549" width="4.88671875" style="2" customWidth="1"/>
    <col min="13550" max="13550" width="11.44140625" style="2" customWidth="1"/>
    <col min="13551" max="13551" width="32.88671875" style="2" bestFit="1" customWidth="1"/>
    <col min="13552" max="13552" width="8" style="2" bestFit="1" customWidth="1"/>
    <col min="13553" max="13553" width="5.6640625" style="2" bestFit="1" customWidth="1"/>
    <col min="13554" max="13561" width="10.33203125" style="2" customWidth="1"/>
    <col min="13562" max="13562" width="29.33203125" style="2" bestFit="1" customWidth="1"/>
    <col min="13563" max="13563" width="1.33203125" style="2" customWidth="1"/>
    <col min="13564" max="13564" width="8.109375" style="2" customWidth="1"/>
    <col min="13565" max="13804" width="9.109375" style="2"/>
    <col min="13805" max="13805" width="4.88671875" style="2" customWidth="1"/>
    <col min="13806" max="13806" width="11.44140625" style="2" customWidth="1"/>
    <col min="13807" max="13807" width="32.88671875" style="2" bestFit="1" customWidth="1"/>
    <col min="13808" max="13808" width="8" style="2" bestFit="1" customWidth="1"/>
    <col min="13809" max="13809" width="5.6640625" style="2" bestFit="1" customWidth="1"/>
    <col min="13810" max="13817" width="10.33203125" style="2" customWidth="1"/>
    <col min="13818" max="13818" width="29.33203125" style="2" bestFit="1" customWidth="1"/>
    <col min="13819" max="13819" width="1.33203125" style="2" customWidth="1"/>
    <col min="13820" max="13820" width="8.109375" style="2" customWidth="1"/>
    <col min="13821" max="14060" width="9.109375" style="2"/>
    <col min="14061" max="14061" width="4.88671875" style="2" customWidth="1"/>
    <col min="14062" max="14062" width="11.44140625" style="2" customWidth="1"/>
    <col min="14063" max="14063" width="32.88671875" style="2" bestFit="1" customWidth="1"/>
    <col min="14064" max="14064" width="8" style="2" bestFit="1" customWidth="1"/>
    <col min="14065" max="14065" width="5.6640625" style="2" bestFit="1" customWidth="1"/>
    <col min="14066" max="14073" width="10.33203125" style="2" customWidth="1"/>
    <col min="14074" max="14074" width="29.33203125" style="2" bestFit="1" customWidth="1"/>
    <col min="14075" max="14075" width="1.33203125" style="2" customWidth="1"/>
    <col min="14076" max="14076" width="8.109375" style="2" customWidth="1"/>
    <col min="14077" max="14316" width="9.109375" style="2"/>
    <col min="14317" max="14317" width="4.88671875" style="2" customWidth="1"/>
    <col min="14318" max="14318" width="11.44140625" style="2" customWidth="1"/>
    <col min="14319" max="14319" width="32.88671875" style="2" bestFit="1" customWidth="1"/>
    <col min="14320" max="14320" width="8" style="2" bestFit="1" customWidth="1"/>
    <col min="14321" max="14321" width="5.6640625" style="2" bestFit="1" customWidth="1"/>
    <col min="14322" max="14329" width="10.33203125" style="2" customWidth="1"/>
    <col min="14330" max="14330" width="29.33203125" style="2" bestFit="1" customWidth="1"/>
    <col min="14331" max="14331" width="1.33203125" style="2" customWidth="1"/>
    <col min="14332" max="14332" width="8.109375" style="2" customWidth="1"/>
    <col min="14333" max="14572" width="9.109375" style="2"/>
    <col min="14573" max="14573" width="4.88671875" style="2" customWidth="1"/>
    <col min="14574" max="14574" width="11.44140625" style="2" customWidth="1"/>
    <col min="14575" max="14575" width="32.88671875" style="2" bestFit="1" customWidth="1"/>
    <col min="14576" max="14576" width="8" style="2" bestFit="1" customWidth="1"/>
    <col min="14577" max="14577" width="5.6640625" style="2" bestFit="1" customWidth="1"/>
    <col min="14578" max="14585" width="10.33203125" style="2" customWidth="1"/>
    <col min="14586" max="14586" width="29.33203125" style="2" bestFit="1" customWidth="1"/>
    <col min="14587" max="14587" width="1.33203125" style="2" customWidth="1"/>
    <col min="14588" max="14588" width="8.109375" style="2" customWidth="1"/>
    <col min="14589" max="14828" width="9.109375" style="2"/>
    <col min="14829" max="14829" width="4.88671875" style="2" customWidth="1"/>
    <col min="14830" max="14830" width="11.44140625" style="2" customWidth="1"/>
    <col min="14831" max="14831" width="32.88671875" style="2" bestFit="1" customWidth="1"/>
    <col min="14832" max="14832" width="8" style="2" bestFit="1" customWidth="1"/>
    <col min="14833" max="14833" width="5.6640625" style="2" bestFit="1" customWidth="1"/>
    <col min="14834" max="14841" width="10.33203125" style="2" customWidth="1"/>
    <col min="14842" max="14842" width="29.33203125" style="2" bestFit="1" customWidth="1"/>
    <col min="14843" max="14843" width="1.33203125" style="2" customWidth="1"/>
    <col min="14844" max="14844" width="8.109375" style="2" customWidth="1"/>
    <col min="14845" max="15084" width="9.109375" style="2"/>
    <col min="15085" max="15085" width="4.88671875" style="2" customWidth="1"/>
    <col min="15086" max="15086" width="11.44140625" style="2" customWidth="1"/>
    <col min="15087" max="15087" width="32.88671875" style="2" bestFit="1" customWidth="1"/>
    <col min="15088" max="15088" width="8" style="2" bestFit="1" customWidth="1"/>
    <col min="15089" max="15089" width="5.6640625" style="2" bestFit="1" customWidth="1"/>
    <col min="15090" max="15097" width="10.33203125" style="2" customWidth="1"/>
    <col min="15098" max="15098" width="29.33203125" style="2" bestFit="1" customWidth="1"/>
    <col min="15099" max="15099" width="1.33203125" style="2" customWidth="1"/>
    <col min="15100" max="15100" width="8.109375" style="2" customWidth="1"/>
    <col min="15101" max="15340" width="9.109375" style="2"/>
    <col min="15341" max="15341" width="4.88671875" style="2" customWidth="1"/>
    <col min="15342" max="15342" width="11.44140625" style="2" customWidth="1"/>
    <col min="15343" max="15343" width="32.88671875" style="2" bestFit="1" customWidth="1"/>
    <col min="15344" max="15344" width="8" style="2" bestFit="1" customWidth="1"/>
    <col min="15345" max="15345" width="5.6640625" style="2" bestFit="1" customWidth="1"/>
    <col min="15346" max="15353" width="10.33203125" style="2" customWidth="1"/>
    <col min="15354" max="15354" width="29.33203125" style="2" bestFit="1" customWidth="1"/>
    <col min="15355" max="15355" width="1.33203125" style="2" customWidth="1"/>
    <col min="15356" max="15356" width="8.109375" style="2" customWidth="1"/>
    <col min="15357" max="15596" width="9.109375" style="2"/>
    <col min="15597" max="15597" width="4.88671875" style="2" customWidth="1"/>
    <col min="15598" max="15598" width="11.44140625" style="2" customWidth="1"/>
    <col min="15599" max="15599" width="32.88671875" style="2" bestFit="1" customWidth="1"/>
    <col min="15600" max="15600" width="8" style="2" bestFit="1" customWidth="1"/>
    <col min="15601" max="15601" width="5.6640625" style="2" bestFit="1" customWidth="1"/>
    <col min="15602" max="15609" width="10.33203125" style="2" customWidth="1"/>
    <col min="15610" max="15610" width="29.33203125" style="2" bestFit="1" customWidth="1"/>
    <col min="15611" max="15611" width="1.33203125" style="2" customWidth="1"/>
    <col min="15612" max="15612" width="8.109375" style="2" customWidth="1"/>
    <col min="15613" max="15852" width="9.109375" style="2"/>
    <col min="15853" max="15853" width="4.88671875" style="2" customWidth="1"/>
    <col min="15854" max="15854" width="11.44140625" style="2" customWidth="1"/>
    <col min="15855" max="15855" width="32.88671875" style="2" bestFit="1" customWidth="1"/>
    <col min="15856" max="15856" width="8" style="2" bestFit="1" customWidth="1"/>
    <col min="15857" max="15857" width="5.6640625" style="2" bestFit="1" customWidth="1"/>
    <col min="15858" max="15865" width="10.33203125" style="2" customWidth="1"/>
    <col min="15866" max="15866" width="29.33203125" style="2" bestFit="1" customWidth="1"/>
    <col min="15867" max="15867" width="1.33203125" style="2" customWidth="1"/>
    <col min="15868" max="15868" width="8.109375" style="2" customWidth="1"/>
    <col min="15869" max="16108" width="9.109375" style="2"/>
    <col min="16109" max="16109" width="4.88671875" style="2" customWidth="1"/>
    <col min="16110" max="16110" width="11.44140625" style="2" customWidth="1"/>
    <col min="16111" max="16111" width="32.88671875" style="2" bestFit="1" customWidth="1"/>
    <col min="16112" max="16112" width="8" style="2" bestFit="1" customWidth="1"/>
    <col min="16113" max="16113" width="5.6640625" style="2" bestFit="1" customWidth="1"/>
    <col min="16114" max="16121" width="10.33203125" style="2" customWidth="1"/>
    <col min="16122" max="16122" width="29.33203125" style="2" bestFit="1" customWidth="1"/>
    <col min="16123" max="16123" width="1.33203125" style="2" customWidth="1"/>
    <col min="16124" max="16124" width="8.109375" style="2" customWidth="1"/>
    <col min="16125" max="16381" width="9.109375" style="2"/>
    <col min="16382" max="16384" width="9.109375" style="2" customWidth="1"/>
  </cols>
  <sheetData>
    <row r="1" spans="1:145" x14ac:dyDescent="0.25">
      <c r="D1" s="51"/>
      <c r="E1" s="4"/>
      <c r="F1" s="4"/>
      <c r="G1" s="4"/>
      <c r="H1" s="4"/>
    </row>
    <row r="2" spans="1:145" x14ac:dyDescent="0.25">
      <c r="D2" s="51"/>
      <c r="E2" s="6"/>
      <c r="F2" s="7"/>
      <c r="G2" s="4"/>
      <c r="H2" s="4"/>
    </row>
    <row r="3" spans="1:145" x14ac:dyDescent="0.25">
      <c r="D3" s="51"/>
      <c r="E3" s="4"/>
      <c r="F3" s="4"/>
      <c r="G3" s="4"/>
      <c r="H3" s="7"/>
    </row>
    <row r="4" spans="1:145" ht="13.8" thickBot="1" x14ac:dyDescent="0.3">
      <c r="D4" s="52"/>
      <c r="E4" s="315">
        <f>E9/[22]RIEPILOGO!$L$25</f>
        <v>4411146.5999999996</v>
      </c>
      <c r="F4" s="8"/>
      <c r="G4" s="8"/>
      <c r="H4" s="8"/>
      <c r="I4" s="8"/>
      <c r="J4" s="8"/>
      <c r="K4" s="8"/>
      <c r="L4" s="8"/>
      <c r="M4" s="8"/>
      <c r="R4" s="9"/>
      <c r="S4" s="9"/>
      <c r="T4" s="9"/>
    </row>
    <row r="5" spans="1:145" s="10" customFormat="1" ht="32.25" customHeight="1" thickBot="1" x14ac:dyDescent="0.3">
      <c r="B5" s="308"/>
      <c r="C5" s="308"/>
      <c r="D5" s="12"/>
      <c r="E5" s="157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>
        <v>12</v>
      </c>
      <c r="Q5" s="2"/>
      <c r="R5" s="2"/>
      <c r="S5" s="2"/>
    </row>
    <row r="6" spans="1:145" s="10" customFormat="1" ht="10.5" customHeight="1" thickBot="1" x14ac:dyDescent="0.3">
      <c r="B6" s="11"/>
      <c r="C6" s="11"/>
      <c r="D6" s="12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2"/>
      <c r="R6" s="9"/>
      <c r="S6" s="9"/>
    </row>
    <row r="7" spans="1:145" s="15" customFormat="1" ht="29.4" customHeight="1" thickBot="1" x14ac:dyDescent="0.3">
      <c r="B7" s="306" t="s">
        <v>42</v>
      </c>
      <c r="C7" s="307"/>
      <c r="D7" s="53" t="s">
        <v>57</v>
      </c>
      <c r="E7" s="175">
        <f>E8+E13</f>
        <v>389412.2</v>
      </c>
      <c r="F7" s="178">
        <f t="shared" ref="F7:P7" si="0">F8+F13</f>
        <v>389412.2</v>
      </c>
      <c r="G7" s="178">
        <f t="shared" si="0"/>
        <v>425255.20947493607</v>
      </c>
      <c r="H7" s="178">
        <f t="shared" si="0"/>
        <v>425255.20947493607</v>
      </c>
      <c r="I7" s="178">
        <f t="shared" si="0"/>
        <v>425255.20947493607</v>
      </c>
      <c r="J7" s="178">
        <f t="shared" si="0"/>
        <v>425255.20947493607</v>
      </c>
      <c r="K7" s="178">
        <f t="shared" si="0"/>
        <v>425255.20947493607</v>
      </c>
      <c r="L7" s="178">
        <f t="shared" si="0"/>
        <v>389412.2</v>
      </c>
      <c r="M7" s="178">
        <f t="shared" si="0"/>
        <v>389412.2</v>
      </c>
      <c r="N7" s="178">
        <f t="shared" si="0"/>
        <v>389412.2</v>
      </c>
      <c r="O7" s="178">
        <f t="shared" si="0"/>
        <v>389412.2</v>
      </c>
      <c r="P7" s="278">
        <f t="shared" si="0"/>
        <v>389412.2</v>
      </c>
      <c r="Q7" s="2"/>
      <c r="R7" s="2"/>
      <c r="S7" s="2"/>
    </row>
    <row r="8" spans="1:145" s="10" customFormat="1" ht="25.8" customHeight="1" x14ac:dyDescent="0.25">
      <c r="B8" s="312" t="s">
        <v>43</v>
      </c>
      <c r="C8" s="65" t="s">
        <v>78</v>
      </c>
      <c r="D8" s="298">
        <f>SUM(E8:P8)</f>
        <v>4672946.4000000013</v>
      </c>
      <c r="E8" s="176">
        <f>SUM(E9:E12)</f>
        <v>389412.2</v>
      </c>
      <c r="F8" s="179">
        <f t="shared" ref="F8:P8" si="1">SUM(F9:F12)</f>
        <v>389412.2</v>
      </c>
      <c r="G8" s="179">
        <f t="shared" si="1"/>
        <v>389412.2</v>
      </c>
      <c r="H8" s="179">
        <f t="shared" si="1"/>
        <v>389412.2</v>
      </c>
      <c r="I8" s="179">
        <f t="shared" si="1"/>
        <v>389412.2</v>
      </c>
      <c r="J8" s="179">
        <f t="shared" si="1"/>
        <v>389412.2</v>
      </c>
      <c r="K8" s="179">
        <f t="shared" si="1"/>
        <v>389412.2</v>
      </c>
      <c r="L8" s="179">
        <f t="shared" si="1"/>
        <v>389412.2</v>
      </c>
      <c r="M8" s="179">
        <f t="shared" si="1"/>
        <v>389412.2</v>
      </c>
      <c r="N8" s="179">
        <f t="shared" si="1"/>
        <v>389412.2</v>
      </c>
      <c r="O8" s="179">
        <f t="shared" si="1"/>
        <v>389412.2</v>
      </c>
      <c r="P8" s="279">
        <f t="shared" si="1"/>
        <v>389412.2</v>
      </c>
      <c r="Q8" s="2"/>
      <c r="R8" s="9"/>
      <c r="S8" s="9"/>
    </row>
    <row r="9" spans="1:145" s="10" customFormat="1" ht="22.2" customHeight="1" x14ac:dyDescent="0.25">
      <c r="B9" s="313"/>
      <c r="C9" s="168" t="s">
        <v>89</v>
      </c>
      <c r="D9" s="299">
        <f>SUM(E9:P9)</f>
        <v>3206234.0245000012</v>
      </c>
      <c r="E9" s="274">
        <f>[22]RIEPILOGO!$O$24</f>
        <v>303412.2</v>
      </c>
      <c r="F9" s="275">
        <f>[22]RIEPILOGO!$O$25</f>
        <v>287985.44450000004</v>
      </c>
      <c r="G9" s="275">
        <f>[22]RIEPILOGO!$O$26</f>
        <v>261483.63800000004</v>
      </c>
      <c r="H9" s="275">
        <f>$G$9</f>
        <v>261483.63800000004</v>
      </c>
      <c r="I9" s="275">
        <f t="shared" ref="I9:P9" si="2">$G$9</f>
        <v>261483.63800000004</v>
      </c>
      <c r="J9" s="275">
        <f t="shared" si="2"/>
        <v>261483.63800000004</v>
      </c>
      <c r="K9" s="275">
        <f t="shared" si="2"/>
        <v>261483.63800000004</v>
      </c>
      <c r="L9" s="275">
        <f t="shared" si="2"/>
        <v>261483.63800000004</v>
      </c>
      <c r="M9" s="275">
        <f t="shared" si="2"/>
        <v>261483.63800000004</v>
      </c>
      <c r="N9" s="275">
        <f t="shared" si="2"/>
        <v>261483.63800000004</v>
      </c>
      <c r="O9" s="275">
        <f t="shared" si="2"/>
        <v>261483.63800000004</v>
      </c>
      <c r="P9" s="275">
        <f t="shared" si="2"/>
        <v>261483.63800000004</v>
      </c>
      <c r="Q9" s="2"/>
      <c r="R9" s="9"/>
      <c r="S9" s="9"/>
    </row>
    <row r="10" spans="1:145" s="10" customFormat="1" ht="22.2" customHeight="1" x14ac:dyDescent="0.25">
      <c r="B10" s="313"/>
      <c r="C10" s="168" t="s">
        <v>93</v>
      </c>
      <c r="D10" s="299">
        <f>SUM(E10:P10)</f>
        <v>434712.37549999973</v>
      </c>
      <c r="E10" s="177">
        <v>0</v>
      </c>
      <c r="F10" s="276">
        <f>$E$9-F9</f>
        <v>15426.75549999997</v>
      </c>
      <c r="G10" s="180">
        <f t="shared" ref="G10:P10" si="3">$E$9-G9</f>
        <v>41928.561999999976</v>
      </c>
      <c r="H10" s="180">
        <f>$E$9-H9</f>
        <v>41928.561999999976</v>
      </c>
      <c r="I10" s="180">
        <f t="shared" si="3"/>
        <v>41928.561999999976</v>
      </c>
      <c r="J10" s="180">
        <f t="shared" si="3"/>
        <v>41928.561999999976</v>
      </c>
      <c r="K10" s="180">
        <f t="shared" si="3"/>
        <v>41928.561999999976</v>
      </c>
      <c r="L10" s="180">
        <f t="shared" si="3"/>
        <v>41928.561999999976</v>
      </c>
      <c r="M10" s="180">
        <f t="shared" si="3"/>
        <v>41928.561999999976</v>
      </c>
      <c r="N10" s="180">
        <f t="shared" si="3"/>
        <v>41928.561999999976</v>
      </c>
      <c r="O10" s="180">
        <f t="shared" si="3"/>
        <v>41928.561999999976</v>
      </c>
      <c r="P10" s="280">
        <f t="shared" si="3"/>
        <v>41928.561999999976</v>
      </c>
      <c r="Q10" s="2"/>
      <c r="R10" s="9"/>
      <c r="S10" s="9"/>
    </row>
    <row r="11" spans="1:145" s="10" customFormat="1" ht="22.2" customHeight="1" x14ac:dyDescent="0.25">
      <c r="B11" s="313"/>
      <c r="C11" s="168" t="s">
        <v>90</v>
      </c>
      <c r="D11" s="299">
        <f>SUM(E11:P11)</f>
        <v>780000</v>
      </c>
      <c r="E11" s="177">
        <f>[22]RIEPILOGO!$O$35</f>
        <v>65000</v>
      </c>
      <c r="F11" s="276">
        <f>$E$11</f>
        <v>65000</v>
      </c>
      <c r="G11" s="276">
        <f t="shared" ref="G11:P11" si="4">$E$11</f>
        <v>65000</v>
      </c>
      <c r="H11" s="276">
        <f t="shared" si="4"/>
        <v>65000</v>
      </c>
      <c r="I11" s="276">
        <f t="shared" si="4"/>
        <v>65000</v>
      </c>
      <c r="J11" s="276">
        <f t="shared" si="4"/>
        <v>65000</v>
      </c>
      <c r="K11" s="276">
        <f t="shared" si="4"/>
        <v>65000</v>
      </c>
      <c r="L11" s="276">
        <f t="shared" si="4"/>
        <v>65000</v>
      </c>
      <c r="M11" s="276">
        <f t="shared" si="4"/>
        <v>65000</v>
      </c>
      <c r="N11" s="276">
        <f t="shared" si="4"/>
        <v>65000</v>
      </c>
      <c r="O11" s="276">
        <f t="shared" si="4"/>
        <v>65000</v>
      </c>
      <c r="P11" s="281">
        <f t="shared" si="4"/>
        <v>65000</v>
      </c>
      <c r="Q11" s="2"/>
      <c r="R11" s="2"/>
      <c r="S11" s="2"/>
    </row>
    <row r="12" spans="1:145" s="10" customFormat="1" ht="22.2" customHeight="1" thickBot="1" x14ac:dyDescent="0.3">
      <c r="B12" s="314"/>
      <c r="C12" s="168" t="s">
        <v>91</v>
      </c>
      <c r="D12" s="299">
        <f>SUM(E12:P12)</f>
        <v>252000</v>
      </c>
      <c r="E12" s="177">
        <f>[22]RIEPILOGO!$O$36</f>
        <v>21000</v>
      </c>
      <c r="F12" s="277">
        <f>$E$12</f>
        <v>21000</v>
      </c>
      <c r="G12" s="277">
        <f t="shared" ref="G12:P12" si="5">$E$12</f>
        <v>21000</v>
      </c>
      <c r="H12" s="277">
        <f t="shared" si="5"/>
        <v>21000</v>
      </c>
      <c r="I12" s="277">
        <f t="shared" si="5"/>
        <v>21000</v>
      </c>
      <c r="J12" s="277">
        <f t="shared" si="5"/>
        <v>21000</v>
      </c>
      <c r="K12" s="277">
        <f t="shared" si="5"/>
        <v>21000</v>
      </c>
      <c r="L12" s="277">
        <f t="shared" si="5"/>
        <v>21000</v>
      </c>
      <c r="M12" s="277">
        <f t="shared" si="5"/>
        <v>21000</v>
      </c>
      <c r="N12" s="277">
        <f t="shared" si="5"/>
        <v>21000</v>
      </c>
      <c r="O12" s="277">
        <f t="shared" si="5"/>
        <v>21000</v>
      </c>
      <c r="P12" s="280">
        <f t="shared" si="5"/>
        <v>21000</v>
      </c>
      <c r="Q12" s="2"/>
      <c r="R12" s="2"/>
      <c r="S12" s="9"/>
    </row>
    <row r="13" spans="1:145" s="17" customFormat="1" ht="26.25" customHeight="1" thickBot="1" x14ac:dyDescent="0.3">
      <c r="A13" s="10"/>
      <c r="B13" s="50" t="s">
        <v>44</v>
      </c>
      <c r="C13" s="39" t="s">
        <v>79</v>
      </c>
      <c r="D13" s="158">
        <f>SUM(E13:M13)</f>
        <v>179215.04737468026</v>
      </c>
      <c r="E13" s="159"/>
      <c r="F13" s="181"/>
      <c r="G13" s="181">
        <f>$D$27/5</f>
        <v>35843.009474936051</v>
      </c>
      <c r="H13" s="181">
        <f t="shared" ref="H13:K13" si="6">$D$27/5</f>
        <v>35843.009474936051</v>
      </c>
      <c r="I13" s="181">
        <f t="shared" si="6"/>
        <v>35843.009474936051</v>
      </c>
      <c r="J13" s="181">
        <f t="shared" si="6"/>
        <v>35843.009474936051</v>
      </c>
      <c r="K13" s="181">
        <f t="shared" si="6"/>
        <v>35843.009474936051</v>
      </c>
      <c r="L13" s="181"/>
      <c r="M13" s="181"/>
      <c r="N13" s="181"/>
      <c r="O13" s="181"/>
      <c r="P13" s="282"/>
      <c r="Q13" s="2"/>
      <c r="R13" s="2"/>
      <c r="S13" s="9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</row>
    <row r="14" spans="1:145" s="10" customFormat="1" ht="18" customHeight="1" x14ac:dyDescent="0.25">
      <c r="B14" s="18"/>
      <c r="C14" s="19"/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2"/>
      <c r="Q14" s="2"/>
      <c r="R14" s="2"/>
      <c r="S14" s="2"/>
    </row>
    <row r="15" spans="1:145" s="10" customFormat="1" ht="27" customHeight="1" thickBot="1" x14ac:dyDescent="0.3">
      <c r="D15" s="46"/>
      <c r="G15" s="45"/>
      <c r="Q15" s="2"/>
      <c r="R15" s="9"/>
      <c r="S15" s="9"/>
    </row>
    <row r="16" spans="1:145" s="15" customFormat="1" ht="29.4" customHeight="1" thickBot="1" x14ac:dyDescent="0.3">
      <c r="B16" s="306" t="s">
        <v>45</v>
      </c>
      <c r="C16" s="307"/>
      <c r="D16" s="288">
        <f>SUM(D17:D21)</f>
        <v>3697306.8344910005</v>
      </c>
      <c r="E16" s="166">
        <f>SUM(E17:E22)</f>
        <v>361441.18811919133</v>
      </c>
      <c r="F16" s="156">
        <f t="shared" ref="F16:M16" si="7">SUM(F17:F22)</f>
        <v>327202.63805100007</v>
      </c>
      <c r="G16" s="156">
        <f t="shared" si="7"/>
        <v>302873.97968400002</v>
      </c>
      <c r="H16" s="156">
        <f t="shared" si="7"/>
        <v>302873.97968400002</v>
      </c>
      <c r="I16" s="156">
        <f t="shared" si="7"/>
        <v>302873.97968400002</v>
      </c>
      <c r="J16" s="156">
        <f t="shared" si="7"/>
        <v>302873.97968400002</v>
      </c>
      <c r="K16" s="156">
        <f t="shared" si="7"/>
        <v>302873.97968400002</v>
      </c>
      <c r="L16" s="156">
        <f t="shared" si="7"/>
        <v>302873.97968400002</v>
      </c>
      <c r="M16" s="156">
        <f t="shared" si="7"/>
        <v>302873.97968400002</v>
      </c>
      <c r="N16" s="156">
        <f t="shared" ref="N16:P16" si="8">SUM(N17:N22)</f>
        <v>302873.97968400002</v>
      </c>
      <c r="O16" s="156">
        <f t="shared" si="8"/>
        <v>302873.97968400002</v>
      </c>
      <c r="P16" s="156">
        <f t="shared" si="8"/>
        <v>302873.97968400002</v>
      </c>
    </row>
    <row r="17" spans="1:145" s="10" customFormat="1" ht="24.75" customHeight="1" x14ac:dyDescent="0.25">
      <c r="B17" s="309" t="s">
        <v>81</v>
      </c>
      <c r="C17" s="163" t="s">
        <v>80</v>
      </c>
      <c r="D17" s="64">
        <f t="shared" ref="D17:D22" si="9">SUM(E17:P17)</f>
        <v>2885610.6220500004</v>
      </c>
      <c r="E17" s="155">
        <f>E9*(1-$Q$17)</f>
        <v>273070.98000000004</v>
      </c>
      <c r="F17" s="155">
        <f>F9*(1-$Q$17)</f>
        <v>259186.90005000005</v>
      </c>
      <c r="G17" s="155">
        <f t="shared" ref="G17:P17" si="10">G9*(1-$Q$17)</f>
        <v>235335.27420000004</v>
      </c>
      <c r="H17" s="155">
        <f t="shared" si="10"/>
        <v>235335.27420000004</v>
      </c>
      <c r="I17" s="155">
        <f t="shared" si="10"/>
        <v>235335.27420000004</v>
      </c>
      <c r="J17" s="155">
        <f t="shared" si="10"/>
        <v>235335.27420000004</v>
      </c>
      <c r="K17" s="155">
        <f t="shared" si="10"/>
        <v>235335.27420000004</v>
      </c>
      <c r="L17" s="155">
        <f t="shared" si="10"/>
        <v>235335.27420000004</v>
      </c>
      <c r="M17" s="155">
        <f t="shared" si="10"/>
        <v>235335.27420000004</v>
      </c>
      <c r="N17" s="155">
        <f t="shared" si="10"/>
        <v>235335.27420000004</v>
      </c>
      <c r="O17" s="155">
        <f t="shared" si="10"/>
        <v>235335.27420000004</v>
      </c>
      <c r="P17" s="155">
        <f t="shared" si="10"/>
        <v>235335.27420000004</v>
      </c>
      <c r="Q17" s="160">
        <v>0.1</v>
      </c>
    </row>
    <row r="18" spans="1:145" s="10" customFormat="1" ht="24.75" customHeight="1" x14ac:dyDescent="0.25">
      <c r="B18" s="310"/>
      <c r="C18" s="165" t="s">
        <v>46</v>
      </c>
      <c r="D18" s="64">
        <f t="shared" si="9"/>
        <v>114000</v>
      </c>
      <c r="E18" s="155">
        <v>9500</v>
      </c>
      <c r="F18" s="16">
        <f>$E$18</f>
        <v>9500</v>
      </c>
      <c r="G18" s="16">
        <f t="shared" ref="G18:P18" si="11">$E$18</f>
        <v>9500</v>
      </c>
      <c r="H18" s="16">
        <f t="shared" si="11"/>
        <v>9500</v>
      </c>
      <c r="I18" s="16">
        <f t="shared" si="11"/>
        <v>9500</v>
      </c>
      <c r="J18" s="16">
        <f t="shared" si="11"/>
        <v>9500</v>
      </c>
      <c r="K18" s="16">
        <f t="shared" si="11"/>
        <v>9500</v>
      </c>
      <c r="L18" s="16">
        <f t="shared" si="11"/>
        <v>9500</v>
      </c>
      <c r="M18" s="16">
        <f t="shared" si="11"/>
        <v>9500</v>
      </c>
      <c r="N18" s="16">
        <f t="shared" si="11"/>
        <v>9500</v>
      </c>
      <c r="O18" s="16">
        <f t="shared" si="11"/>
        <v>9500</v>
      </c>
      <c r="P18" s="16">
        <f t="shared" si="11"/>
        <v>9500</v>
      </c>
      <c r="Q18" s="161"/>
    </row>
    <row r="19" spans="1:145" s="10" customFormat="1" ht="24.75" customHeight="1" x14ac:dyDescent="0.25">
      <c r="B19" s="310"/>
      <c r="C19" s="165" t="s">
        <v>47</v>
      </c>
      <c r="D19" s="64">
        <f t="shared" si="9"/>
        <v>516000</v>
      </c>
      <c r="E19" s="155">
        <v>43000</v>
      </c>
      <c r="F19" s="16">
        <f>$E$19</f>
        <v>43000</v>
      </c>
      <c r="G19" s="16">
        <f t="shared" ref="G19:P19" si="12">$E$19</f>
        <v>43000</v>
      </c>
      <c r="H19" s="16">
        <f t="shared" si="12"/>
        <v>43000</v>
      </c>
      <c r="I19" s="16">
        <f t="shared" si="12"/>
        <v>43000</v>
      </c>
      <c r="J19" s="16">
        <f t="shared" si="12"/>
        <v>43000</v>
      </c>
      <c r="K19" s="16">
        <f t="shared" si="12"/>
        <v>43000</v>
      </c>
      <c r="L19" s="16">
        <f t="shared" si="12"/>
        <v>43000</v>
      </c>
      <c r="M19" s="16">
        <f t="shared" si="12"/>
        <v>43000</v>
      </c>
      <c r="N19" s="16">
        <f t="shared" si="12"/>
        <v>43000</v>
      </c>
      <c r="O19" s="16">
        <f t="shared" si="12"/>
        <v>43000</v>
      </c>
      <c r="P19" s="16">
        <f t="shared" si="12"/>
        <v>43000</v>
      </c>
      <c r="Q19" s="162">
        <v>1</v>
      </c>
    </row>
    <row r="20" spans="1:145" s="10" customFormat="1" ht="24.75" customHeight="1" x14ac:dyDescent="0.25">
      <c r="B20" s="310"/>
      <c r="C20" s="165" t="s">
        <v>48</v>
      </c>
      <c r="D20" s="64">
        <f t="shared" si="9"/>
        <v>109200</v>
      </c>
      <c r="E20" s="155">
        <v>9100</v>
      </c>
      <c r="F20" s="155">
        <f>$E$20</f>
        <v>9100</v>
      </c>
      <c r="G20" s="155">
        <f t="shared" ref="G20:P20" si="13">$E$20</f>
        <v>9100</v>
      </c>
      <c r="H20" s="155">
        <f t="shared" si="13"/>
        <v>9100</v>
      </c>
      <c r="I20" s="155">
        <f t="shared" si="13"/>
        <v>9100</v>
      </c>
      <c r="J20" s="155">
        <f t="shared" si="13"/>
        <v>9100</v>
      </c>
      <c r="K20" s="155">
        <f t="shared" si="13"/>
        <v>9100</v>
      </c>
      <c r="L20" s="155">
        <f t="shared" si="13"/>
        <v>9100</v>
      </c>
      <c r="M20" s="155">
        <f t="shared" si="13"/>
        <v>9100</v>
      </c>
      <c r="N20" s="155">
        <f t="shared" si="13"/>
        <v>9100</v>
      </c>
      <c r="O20" s="155">
        <f t="shared" si="13"/>
        <v>9100</v>
      </c>
      <c r="P20" s="155">
        <f t="shared" si="13"/>
        <v>9100</v>
      </c>
      <c r="Q20" s="162">
        <v>1</v>
      </c>
    </row>
    <row r="21" spans="1:145" s="10" customFormat="1" ht="24.75" customHeight="1" x14ac:dyDescent="0.25">
      <c r="B21" s="310"/>
      <c r="C21" s="165" t="s">
        <v>49</v>
      </c>
      <c r="D21" s="64">
        <f t="shared" si="9"/>
        <v>72496.212441000011</v>
      </c>
      <c r="E21" s="155">
        <f t="shared" ref="E21:P21" si="14">$Q$21*SUM(E17:E20)</f>
        <v>6693.4196000000011</v>
      </c>
      <c r="F21" s="16">
        <f t="shared" si="14"/>
        <v>6415.7380010000015</v>
      </c>
      <c r="G21" s="16">
        <f t="shared" si="14"/>
        <v>5938.705484000001</v>
      </c>
      <c r="H21" s="16">
        <f t="shared" si="14"/>
        <v>5938.705484000001</v>
      </c>
      <c r="I21" s="16">
        <f t="shared" si="14"/>
        <v>5938.705484000001</v>
      </c>
      <c r="J21" s="16">
        <f t="shared" si="14"/>
        <v>5938.705484000001</v>
      </c>
      <c r="K21" s="16">
        <f t="shared" si="14"/>
        <v>5938.705484000001</v>
      </c>
      <c r="L21" s="16">
        <f t="shared" si="14"/>
        <v>5938.705484000001</v>
      </c>
      <c r="M21" s="16">
        <f t="shared" si="14"/>
        <v>5938.705484000001</v>
      </c>
      <c r="N21" s="16">
        <f t="shared" si="14"/>
        <v>5938.705484000001</v>
      </c>
      <c r="O21" s="16">
        <f t="shared" si="14"/>
        <v>5938.705484000001</v>
      </c>
      <c r="P21" s="16">
        <f t="shared" si="14"/>
        <v>5938.705484000001</v>
      </c>
      <c r="Q21" s="283">
        <v>0.02</v>
      </c>
    </row>
    <row r="22" spans="1:145" s="17" customFormat="1" ht="21.75" customHeight="1" thickBot="1" x14ac:dyDescent="0.3">
      <c r="A22" s="10"/>
      <c r="B22" s="311"/>
      <c r="C22" s="164" t="s">
        <v>85</v>
      </c>
      <c r="D22" s="66">
        <f t="shared" si="9"/>
        <v>20076.788519191279</v>
      </c>
      <c r="E22" s="167">
        <f>2.49%*D26</f>
        <v>20076.788519191279</v>
      </c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</row>
    <row r="23" spans="1:145" s="22" customFormat="1" ht="32.25" customHeight="1" x14ac:dyDescent="0.2">
      <c r="C23" s="24"/>
      <c r="E23" s="173"/>
      <c r="F23" s="25"/>
      <c r="G23" s="25"/>
      <c r="H23" s="25"/>
      <c r="I23" s="25"/>
      <c r="J23" s="25"/>
      <c r="K23" s="25"/>
      <c r="L23" s="25"/>
      <c r="M23" s="25"/>
    </row>
    <row r="24" spans="1:145" ht="15.75" customHeight="1" x14ac:dyDescent="0.25">
      <c r="B24" s="2"/>
      <c r="C24" s="2"/>
      <c r="D24" s="54"/>
      <c r="E24" s="295"/>
      <c r="F24" s="27"/>
      <c r="G24" s="27"/>
      <c r="H24" s="27"/>
      <c r="I24" s="27"/>
      <c r="J24" s="27"/>
      <c r="K24" s="27"/>
      <c r="L24" s="27"/>
      <c r="M24" s="27"/>
    </row>
    <row r="25" spans="1:145" ht="15.75" customHeight="1" thickBot="1" x14ac:dyDescent="0.3">
      <c r="B25" s="2"/>
      <c r="C25" s="2"/>
      <c r="D25" s="55"/>
      <c r="E25" s="27"/>
      <c r="F25" s="41"/>
      <c r="G25" s="41"/>
      <c r="H25" s="28"/>
      <c r="I25" s="27"/>
      <c r="J25" s="29"/>
      <c r="K25" s="28"/>
      <c r="L25" s="28"/>
      <c r="M25" s="28"/>
    </row>
    <row r="26" spans="1:145" ht="29.25" customHeight="1" x14ac:dyDescent="0.25">
      <c r="B26" s="44"/>
      <c r="C26" s="47" t="s">
        <v>82</v>
      </c>
      <c r="D26" s="48">
        <f>SUM('[22]Investimento per PEF'!$C$10:$C$17)</f>
        <v>806296.72767836449</v>
      </c>
      <c r="E26" s="291">
        <f>('PEF - Interessi impl'!D11+'PEF - Interessi impl'!D12)/('PEF - Interessi impl'!D24+'PEF - Interessi impl'!D63)</f>
        <v>0.44864905692512846</v>
      </c>
      <c r="F26" s="292" t="s">
        <v>101</v>
      </c>
      <c r="H26" s="43"/>
      <c r="I26" s="147"/>
      <c r="J26" s="29"/>
      <c r="K26" s="29"/>
      <c r="L26" s="29"/>
      <c r="M26" s="29"/>
    </row>
    <row r="27" spans="1:145" ht="29.25" customHeight="1" thickBot="1" x14ac:dyDescent="0.3">
      <c r="C27" s="49" t="s">
        <v>50</v>
      </c>
      <c r="D27" s="40">
        <f>'[22]Investimento per PEF'!$C$25</f>
        <v>179215.04737468026</v>
      </c>
      <c r="E27" s="258"/>
      <c r="G27" s="27"/>
      <c r="H27" s="43"/>
      <c r="I27" s="27"/>
      <c r="J27" s="29"/>
      <c r="K27" s="29"/>
      <c r="L27" s="29"/>
      <c r="M27" s="29"/>
      <c r="N27" s="5"/>
    </row>
    <row r="28" spans="1:145" ht="15.75" customHeight="1" x14ac:dyDescent="0.25">
      <c r="B28" s="2"/>
      <c r="C28" s="2"/>
      <c r="E28" s="27"/>
      <c r="F28" s="42"/>
      <c r="G28" s="27"/>
      <c r="H28" s="43"/>
      <c r="I28" s="27"/>
      <c r="J28" s="29"/>
      <c r="K28" s="29"/>
      <c r="L28" s="29"/>
      <c r="M28" s="29"/>
      <c r="N28" s="5"/>
    </row>
    <row r="29" spans="1:145" ht="15.75" customHeight="1" x14ac:dyDescent="0.25">
      <c r="B29" s="2"/>
      <c r="C29" s="59"/>
      <c r="D29" s="60"/>
      <c r="E29" s="27"/>
      <c r="F29" s="27"/>
      <c r="G29" s="27"/>
      <c r="H29" s="43"/>
      <c r="I29" s="27"/>
      <c r="J29" s="29"/>
      <c r="K29" s="29"/>
      <c r="L29" s="30"/>
      <c r="M29" s="29"/>
      <c r="N29" s="5"/>
    </row>
    <row r="30" spans="1:145" ht="15.75" customHeight="1" thickBot="1" x14ac:dyDescent="0.3">
      <c r="C30" s="293"/>
      <c r="D30" s="23" t="s">
        <v>103</v>
      </c>
      <c r="E30" s="23" t="s">
        <v>104</v>
      </c>
      <c r="F30" s="27"/>
      <c r="G30" s="27"/>
      <c r="I30" s="27"/>
      <c r="J30" s="29"/>
      <c r="K30" s="29"/>
      <c r="L30" s="30"/>
      <c r="M30" s="29"/>
      <c r="N30" s="5"/>
    </row>
    <row r="31" spans="1:145" ht="22.8" customHeight="1" thickBot="1" x14ac:dyDescent="0.3">
      <c r="C31" s="294" t="s">
        <v>102</v>
      </c>
      <c r="D31" s="296">
        <f>'[22]Risparmi venduti'!$N$40</f>
        <v>282130.93765619135</v>
      </c>
      <c r="E31" s="297">
        <f>'[22]Risparmi venduti'!$N$41</f>
        <v>524165.79002217291</v>
      </c>
      <c r="G31" s="27"/>
      <c r="I31" s="27"/>
      <c r="J31" s="29"/>
      <c r="K31" s="29"/>
      <c r="L31" s="30"/>
      <c r="M31" s="29"/>
      <c r="N31" s="5"/>
    </row>
    <row r="32" spans="1:145" ht="22.8" customHeight="1" x14ac:dyDescent="0.25">
      <c r="F32" s="27"/>
      <c r="G32" s="27"/>
      <c r="I32" s="27"/>
      <c r="J32" s="29"/>
      <c r="K32" s="29"/>
      <c r="L32" s="30"/>
      <c r="M32" s="29"/>
      <c r="N32" s="5"/>
    </row>
    <row r="33" spans="3:14" ht="22.8" customHeight="1" x14ac:dyDescent="0.25">
      <c r="G33" s="27"/>
      <c r="I33" s="27"/>
      <c r="J33" s="29"/>
      <c r="K33" s="29"/>
      <c r="L33" s="30"/>
      <c r="M33" s="29"/>
      <c r="N33" s="5"/>
    </row>
    <row r="34" spans="3:14" ht="22.8" customHeight="1" x14ac:dyDescent="0.25">
      <c r="F34" s="27"/>
      <c r="G34" s="27"/>
      <c r="I34" s="27"/>
      <c r="J34" s="29"/>
      <c r="K34" s="29"/>
      <c r="L34" s="29"/>
      <c r="M34" s="29"/>
      <c r="N34" s="5"/>
    </row>
    <row r="35" spans="3:14" ht="24" customHeight="1" x14ac:dyDescent="0.25">
      <c r="F35" s="27"/>
      <c r="G35" s="27"/>
      <c r="I35" s="27"/>
      <c r="J35" s="29"/>
      <c r="K35" s="29"/>
      <c r="L35" s="30"/>
      <c r="M35" s="29"/>
      <c r="N35" s="5"/>
    </row>
    <row r="36" spans="3:14" ht="23.4" customHeight="1" x14ac:dyDescent="0.25">
      <c r="F36" s="27"/>
      <c r="G36" s="27"/>
      <c r="H36" s="31"/>
      <c r="I36" s="27"/>
      <c r="J36" s="29"/>
      <c r="K36" s="29"/>
      <c r="L36" s="30"/>
      <c r="M36" s="29"/>
      <c r="N36" s="5"/>
    </row>
    <row r="37" spans="3:14" ht="23.4" customHeight="1" x14ac:dyDescent="0.25">
      <c r="F37" s="27"/>
      <c r="G37" s="27"/>
      <c r="H37" s="30"/>
      <c r="I37" s="27"/>
      <c r="J37" s="29"/>
      <c r="K37" s="29"/>
      <c r="L37" s="30"/>
      <c r="M37" s="29"/>
      <c r="N37" s="5"/>
    </row>
    <row r="38" spans="3:14" ht="23.4" customHeight="1" x14ac:dyDescent="0.25">
      <c r="F38" s="27"/>
      <c r="G38" s="27"/>
      <c r="H38" s="31"/>
      <c r="I38" s="27"/>
      <c r="J38" s="29"/>
      <c r="K38" s="29"/>
      <c r="L38" s="30"/>
      <c r="M38" s="29"/>
      <c r="N38" s="5"/>
    </row>
    <row r="39" spans="3:14" ht="23.4" customHeight="1" x14ac:dyDescent="0.25">
      <c r="F39" s="27"/>
      <c r="G39" s="27"/>
      <c r="H39" s="31"/>
      <c r="I39" s="27"/>
      <c r="J39" s="29"/>
      <c r="K39" s="29"/>
      <c r="L39" s="30"/>
      <c r="M39" s="29"/>
      <c r="N39" s="5"/>
    </row>
    <row r="40" spans="3:14" ht="23.4" customHeight="1" x14ac:dyDescent="0.25">
      <c r="F40" s="31"/>
      <c r="G40" s="32"/>
      <c r="H40" s="31"/>
      <c r="I40" s="32"/>
      <c r="J40" s="29"/>
      <c r="K40" s="29"/>
      <c r="L40" s="29"/>
      <c r="M40" s="29"/>
    </row>
    <row r="41" spans="3:14" ht="23.4" customHeight="1" x14ac:dyDescent="0.25">
      <c r="F41" s="31"/>
      <c r="G41" s="32"/>
      <c r="H41" s="31"/>
      <c r="I41" s="32"/>
      <c r="J41" s="29"/>
      <c r="K41" s="30"/>
      <c r="L41" s="29"/>
      <c r="M41" s="29"/>
    </row>
    <row r="42" spans="3:14" ht="23.4" customHeight="1" x14ac:dyDescent="0.25">
      <c r="F42" s="31"/>
      <c r="G42" s="32"/>
      <c r="H42" s="31"/>
      <c r="I42" s="32"/>
      <c r="J42" s="29"/>
      <c r="K42" s="30"/>
      <c r="L42" s="29"/>
      <c r="M42" s="29"/>
    </row>
    <row r="43" spans="3:14" ht="23.4" customHeight="1" x14ac:dyDescent="0.25">
      <c r="F43" s="31"/>
      <c r="G43" s="32"/>
      <c r="H43" s="31"/>
      <c r="I43" s="32"/>
      <c r="J43" s="29"/>
      <c r="K43" s="30"/>
      <c r="L43" s="29"/>
      <c r="M43" s="29"/>
    </row>
    <row r="44" spans="3:14" ht="15.75" customHeight="1" x14ac:dyDescent="0.25">
      <c r="E44" s="32"/>
      <c r="F44" s="31"/>
      <c r="G44" s="32"/>
      <c r="H44" s="31"/>
      <c r="I44" s="32"/>
      <c r="J44" s="29"/>
      <c r="K44" s="30"/>
      <c r="L44" s="29"/>
      <c r="M44" s="29"/>
    </row>
    <row r="45" spans="3:14" ht="15.75" customHeight="1" x14ac:dyDescent="0.25">
      <c r="C45" s="38"/>
      <c r="D45" s="23"/>
      <c r="E45" s="32"/>
      <c r="F45" s="31"/>
      <c r="G45" s="32"/>
      <c r="H45" s="31"/>
      <c r="I45" s="32"/>
      <c r="J45" s="29"/>
      <c r="K45" s="30"/>
      <c r="L45" s="29"/>
      <c r="M45" s="29"/>
    </row>
    <row r="46" spans="3:14" ht="22.5" customHeight="1" x14ac:dyDescent="0.25">
      <c r="C46" s="38"/>
      <c r="D46" s="23"/>
      <c r="E46" s="32"/>
      <c r="F46" s="32"/>
      <c r="G46" s="32"/>
      <c r="H46" s="32"/>
      <c r="I46" s="32"/>
      <c r="J46" s="29"/>
      <c r="K46" s="30"/>
      <c r="L46" s="29"/>
      <c r="M46" s="29"/>
    </row>
    <row r="47" spans="3:14" ht="16.5" customHeight="1" x14ac:dyDescent="0.25">
      <c r="C47" s="38"/>
      <c r="D47" s="23"/>
      <c r="E47" s="32"/>
      <c r="F47" s="32"/>
      <c r="G47" s="32"/>
      <c r="H47" s="32"/>
      <c r="I47" s="32"/>
      <c r="J47" s="29"/>
      <c r="K47" s="30"/>
      <c r="L47" s="29"/>
      <c r="M47" s="28"/>
    </row>
    <row r="48" spans="3:14" x14ac:dyDescent="0.25">
      <c r="C48" s="37"/>
      <c r="D48" s="54"/>
      <c r="E48" s="26"/>
      <c r="F48" s="26"/>
      <c r="G48" s="26"/>
      <c r="H48" s="29"/>
      <c r="I48" s="29"/>
      <c r="J48" s="29"/>
      <c r="K48" s="30"/>
      <c r="L48" s="29"/>
      <c r="M48" s="29"/>
    </row>
    <row r="49" spans="1:145" ht="31.5" customHeight="1" x14ac:dyDescent="0.25">
      <c r="C49" s="37"/>
      <c r="D49" s="54"/>
      <c r="E49" s="32"/>
      <c r="F49" s="32"/>
      <c r="G49" s="32"/>
      <c r="H49" s="32"/>
      <c r="I49" s="32"/>
      <c r="J49" s="29"/>
      <c r="K49" s="30"/>
      <c r="L49" s="29"/>
      <c r="M49" s="29"/>
    </row>
    <row r="50" spans="1:145" s="5" customFormat="1" x14ac:dyDescent="0.25">
      <c r="A50" s="2"/>
      <c r="B50" s="3"/>
      <c r="C50" s="4"/>
      <c r="D50" s="54"/>
      <c r="E50" s="29"/>
      <c r="F50" s="29"/>
      <c r="G50" s="29"/>
      <c r="H50" s="29"/>
      <c r="I50" s="29"/>
      <c r="J50" s="29"/>
      <c r="K50" s="30"/>
      <c r="L50" s="29"/>
      <c r="M50" s="2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</row>
    <row r="51" spans="1:145" s="5" customFormat="1" x14ac:dyDescent="0.25">
      <c r="A51" s="2"/>
      <c r="B51" s="3"/>
      <c r="C51" s="4"/>
      <c r="D51" s="56"/>
      <c r="E51" s="30"/>
      <c r="F51" s="30"/>
      <c r="G51" s="30"/>
      <c r="H51" s="30"/>
      <c r="I51" s="30"/>
      <c r="J51" s="29"/>
      <c r="K51" s="30"/>
      <c r="L51" s="29"/>
      <c r="M51" s="29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</row>
    <row r="52" spans="1:145" s="5" customFormat="1" x14ac:dyDescent="0.25">
      <c r="A52" s="2"/>
      <c r="B52" s="3"/>
      <c r="C52" s="4"/>
      <c r="D52" s="56"/>
      <c r="E52" s="30"/>
      <c r="F52" s="30"/>
      <c r="G52" s="30"/>
      <c r="H52" s="30"/>
      <c r="I52" s="30"/>
      <c r="J52" s="29"/>
      <c r="K52" s="30"/>
      <c r="L52" s="29"/>
      <c r="M52" s="2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</row>
    <row r="53" spans="1:145" s="5" customFormat="1" x14ac:dyDescent="0.25">
      <c r="A53" s="2"/>
      <c r="B53" s="3"/>
      <c r="C53" s="4"/>
      <c r="D53" s="57"/>
      <c r="E53" s="30"/>
      <c r="F53" s="30"/>
      <c r="G53" s="30"/>
      <c r="H53" s="30"/>
      <c r="I53" s="30"/>
      <c r="J53" s="29"/>
      <c r="K53" s="29"/>
      <c r="L53" s="29"/>
      <c r="M53" s="29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</row>
    <row r="54" spans="1:145" s="5" customFormat="1" x14ac:dyDescent="0.25">
      <c r="A54" s="2"/>
      <c r="B54" s="3"/>
      <c r="C54" s="4"/>
      <c r="D54" s="57"/>
      <c r="E54" s="30"/>
      <c r="F54" s="30"/>
      <c r="G54" s="30"/>
      <c r="H54" s="30"/>
      <c r="I54" s="30"/>
      <c r="J54" s="29"/>
      <c r="K54" s="29"/>
      <c r="L54" s="29"/>
      <c r="M54" s="2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</row>
    <row r="55" spans="1:145" s="5" customFormat="1" x14ac:dyDescent="0.25">
      <c r="A55" s="2"/>
      <c r="B55" s="3"/>
      <c r="C55" s="4"/>
      <c r="D55" s="57"/>
      <c r="E55" s="30"/>
      <c r="F55" s="30"/>
      <c r="G55" s="33"/>
      <c r="H55" s="34"/>
      <c r="I55" s="30"/>
      <c r="J55" s="29"/>
      <c r="K55" s="29"/>
      <c r="L55" s="29"/>
      <c r="M55" s="29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</row>
    <row r="56" spans="1:145" s="5" customFormat="1" x14ac:dyDescent="0.25">
      <c r="A56" s="2"/>
      <c r="B56" s="3"/>
      <c r="C56" s="4"/>
      <c r="D56" s="57"/>
      <c r="E56" s="30"/>
      <c r="F56" s="30"/>
      <c r="G56" s="35"/>
      <c r="H56" s="34"/>
      <c r="I56" s="30"/>
      <c r="J56" s="29"/>
      <c r="K56" s="29"/>
      <c r="L56" s="29"/>
      <c r="M56" s="2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</row>
    <row r="57" spans="1:145" s="5" customFormat="1" x14ac:dyDescent="0.25">
      <c r="A57" s="2"/>
      <c r="B57" s="3"/>
      <c r="C57" s="4"/>
      <c r="D57" s="57"/>
      <c r="E57" s="30"/>
      <c r="F57" s="30"/>
      <c r="G57" s="35"/>
      <c r="H57" s="34"/>
      <c r="I57" s="36"/>
      <c r="J57" s="29"/>
      <c r="K57" s="29"/>
      <c r="L57" s="29"/>
      <c r="M57" s="29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</row>
    <row r="58" spans="1:145" s="5" customFormat="1" x14ac:dyDescent="0.25">
      <c r="A58" s="2"/>
      <c r="B58" s="3"/>
      <c r="C58" s="4"/>
      <c r="D58" s="57"/>
      <c r="E58" s="30"/>
      <c r="F58" s="30"/>
      <c r="G58" s="30"/>
      <c r="H58" s="30"/>
      <c r="I58" s="30"/>
      <c r="J58" s="29"/>
      <c r="K58" s="29"/>
      <c r="L58" s="29"/>
      <c r="M58" s="2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</row>
    <row r="59" spans="1:145" s="5" customFormat="1" x14ac:dyDescent="0.25">
      <c r="A59" s="2"/>
      <c r="B59" s="3"/>
      <c r="C59" s="4"/>
      <c r="D59" s="57"/>
      <c r="E59" s="30"/>
      <c r="F59" s="30"/>
      <c r="G59" s="30"/>
      <c r="H59" s="30"/>
      <c r="I59" s="30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</row>
    <row r="60" spans="1:145" s="5" customFormat="1" x14ac:dyDescent="0.25">
      <c r="A60" s="2"/>
      <c r="B60" s="3"/>
      <c r="C60" s="4"/>
      <c r="D60" s="57"/>
      <c r="E60" s="30"/>
      <c r="F60" s="30"/>
      <c r="G60" s="30"/>
      <c r="H60" s="30"/>
      <c r="I60" s="30"/>
      <c r="J60" s="29"/>
      <c r="K60" s="29"/>
      <c r="L60" s="29"/>
      <c r="M60" s="29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</row>
  </sheetData>
  <mergeCells count="5">
    <mergeCell ref="B16:C16"/>
    <mergeCell ref="B5:C5"/>
    <mergeCell ref="B7:C7"/>
    <mergeCell ref="B17:B22"/>
    <mergeCell ref="B8:B12"/>
  </mergeCells>
  <pageMargins left="0.31496062992125984" right="0.31496062992125984" top="0.55118110236220474" bottom="0.55118110236220474" header="0.31496062992125984" footer="0.31496062992125984"/>
  <pageSetup paperSize="9" scale="64" orientation="landscape" r:id="rId1"/>
  <ignoredErrors>
    <ignoredError sqref="D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729"/>
  <sheetViews>
    <sheetView showGridLines="0" view="pageBreakPreview" topLeftCell="A31" zoomScale="60" zoomScaleNormal="80" workbookViewId="0">
      <selection activeCell="C10" sqref="C10"/>
    </sheetView>
  </sheetViews>
  <sheetFormatPr defaultColWidth="9.109375" defaultRowHeight="13.8" x14ac:dyDescent="0.3"/>
  <cols>
    <col min="1" max="1" width="5.44140625" style="185" customWidth="1"/>
    <col min="2" max="2" width="35" style="260" customWidth="1"/>
    <col min="3" max="3" width="20.21875" style="185" customWidth="1"/>
    <col min="4" max="4" width="16.21875" style="185" customWidth="1"/>
    <col min="5" max="5" width="19.21875" style="185" customWidth="1"/>
    <col min="6" max="6" width="22.109375" style="185" customWidth="1"/>
    <col min="7" max="7" width="16.5546875" style="185" customWidth="1"/>
    <col min="8" max="8" width="19.5546875" style="190" customWidth="1"/>
    <col min="9" max="9" width="19.5546875" style="185" customWidth="1"/>
    <col min="10" max="10" width="15.88671875" style="185" customWidth="1"/>
    <col min="11" max="11" width="21.5546875" style="185" customWidth="1"/>
    <col min="12" max="12" width="27.88671875" style="185" customWidth="1"/>
    <col min="13" max="13" width="28.109375" style="185" customWidth="1"/>
    <col min="14" max="28" width="8.33203125" style="185" customWidth="1"/>
    <col min="29" max="16384" width="9.109375" style="185"/>
  </cols>
  <sheetData>
    <row r="1" spans="2:29" ht="25.8" x14ac:dyDescent="0.3">
      <c r="B1" s="259"/>
      <c r="C1" s="182"/>
      <c r="D1" s="182"/>
      <c r="E1" s="182"/>
      <c r="F1" s="182"/>
      <c r="G1" s="183" t="s">
        <v>51</v>
      </c>
      <c r="H1" s="184"/>
    </row>
    <row r="2" spans="2:29" ht="25.8" x14ac:dyDescent="0.3">
      <c r="B2" s="259"/>
      <c r="C2" s="182"/>
      <c r="D2" s="182"/>
      <c r="E2" s="182"/>
      <c r="F2" s="182"/>
      <c r="G2" s="183"/>
      <c r="H2" s="184"/>
    </row>
    <row r="3" spans="2:29" ht="25.8" x14ac:dyDescent="0.3">
      <c r="B3" s="259"/>
      <c r="C3" s="182"/>
      <c r="D3" s="182"/>
      <c r="E3" s="182"/>
      <c r="F3" s="182"/>
      <c r="G3" s="183"/>
      <c r="H3" s="184"/>
    </row>
    <row r="4" spans="2:29" ht="15" thickBot="1" x14ac:dyDescent="0.35">
      <c r="C4" s="182"/>
      <c r="D4" s="182"/>
    </row>
    <row r="5" spans="2:29" ht="14.4" x14ac:dyDescent="0.3">
      <c r="B5" s="261" t="s">
        <v>54</v>
      </c>
      <c r="C5" s="229">
        <f>F6</f>
        <v>700000</v>
      </c>
      <c r="D5" s="182"/>
      <c r="E5" s="208"/>
      <c r="F5" s="230" t="s">
        <v>52</v>
      </c>
      <c r="G5" s="230" t="s">
        <v>53</v>
      </c>
      <c r="H5" s="231" t="s">
        <v>1</v>
      </c>
      <c r="N5" s="187"/>
      <c r="O5" s="188"/>
    </row>
    <row r="6" spans="2:29" ht="14.4" x14ac:dyDescent="0.3">
      <c r="B6" s="262" t="s">
        <v>55</v>
      </c>
      <c r="C6" s="232">
        <v>0</v>
      </c>
      <c r="D6" s="182"/>
      <c r="E6" s="233" t="s">
        <v>95</v>
      </c>
      <c r="F6" s="234">
        <f>F9*H6</f>
        <v>700000</v>
      </c>
      <c r="G6" s="234">
        <f>H6-F6</f>
        <v>106296.72767836449</v>
      </c>
      <c r="H6" s="235">
        <f>'simulaz IRR'!D26</f>
        <v>806296.72767836449</v>
      </c>
    </row>
    <row r="7" spans="2:29" ht="14.4" x14ac:dyDescent="0.3">
      <c r="B7" s="262" t="s">
        <v>56</v>
      </c>
      <c r="C7" s="232">
        <f>C5-C6</f>
        <v>700000</v>
      </c>
      <c r="D7" s="182"/>
      <c r="E7" s="233" t="s">
        <v>96</v>
      </c>
      <c r="F7" s="206">
        <v>0.03</v>
      </c>
      <c r="G7" s="207">
        <v>0.08</v>
      </c>
      <c r="H7" s="236"/>
      <c r="N7" s="189"/>
    </row>
    <row r="8" spans="2:29" ht="14.4" x14ac:dyDescent="0.3">
      <c r="B8" s="262" t="s">
        <v>58</v>
      </c>
      <c r="C8" s="237">
        <v>0.03</v>
      </c>
      <c r="D8" s="182"/>
      <c r="E8" s="233" t="s">
        <v>97</v>
      </c>
      <c r="F8" s="207">
        <v>0.28199999999999997</v>
      </c>
      <c r="G8" s="238"/>
      <c r="H8" s="236"/>
    </row>
    <row r="9" spans="2:29" ht="15" thickBot="1" x14ac:dyDescent="0.35">
      <c r="B9" s="262" t="s">
        <v>59</v>
      </c>
      <c r="C9" s="239" t="s">
        <v>60</v>
      </c>
      <c r="D9" s="240">
        <v>3</v>
      </c>
      <c r="E9" s="241" t="s">
        <v>98</v>
      </c>
      <c r="F9" s="242">
        <v>0.86816673808855294</v>
      </c>
      <c r="G9" s="242">
        <f>100%-F9</f>
        <v>0.13183326191144706</v>
      </c>
      <c r="H9" s="243"/>
    </row>
    <row r="10" spans="2:29" ht="14.4" x14ac:dyDescent="0.3">
      <c r="B10" s="262" t="s">
        <v>61</v>
      </c>
      <c r="C10" s="244">
        <v>12</v>
      </c>
      <c r="D10" s="182"/>
      <c r="E10" s="182"/>
      <c r="F10" s="182"/>
      <c r="G10" s="245"/>
      <c r="H10" s="246" t="s">
        <v>34</v>
      </c>
    </row>
    <row r="11" spans="2:29" ht="15" thickBot="1" x14ac:dyDescent="0.35">
      <c r="B11" s="262" t="s">
        <v>100</v>
      </c>
      <c r="C11" s="244">
        <v>4</v>
      </c>
      <c r="D11" s="182"/>
      <c r="E11" s="182"/>
      <c r="F11" s="182"/>
      <c r="G11" s="245"/>
      <c r="H11" s="247">
        <f>(G7*(G6/H6))+((F7*(1-F8))*(F6/H6))</f>
        <v>2.9246972491343191E-2</v>
      </c>
    </row>
    <row r="12" spans="2:29" ht="15" thickBot="1" x14ac:dyDescent="0.35">
      <c r="B12" s="263" t="s">
        <v>62</v>
      </c>
      <c r="C12" s="248">
        <f>C11*C10</f>
        <v>48</v>
      </c>
      <c r="D12" s="245"/>
      <c r="E12" s="249"/>
      <c r="F12" s="249"/>
      <c r="G12" s="245"/>
      <c r="H12" s="250"/>
    </row>
    <row r="13" spans="2:29" ht="14.4" x14ac:dyDescent="0.3">
      <c r="B13" s="264"/>
      <c r="C13" s="182"/>
      <c r="D13" s="182"/>
      <c r="E13" s="191"/>
      <c r="F13" s="191"/>
      <c r="G13" s="192"/>
      <c r="H13" s="184"/>
    </row>
    <row r="14" spans="2:29" ht="28.8" x14ac:dyDescent="0.3">
      <c r="B14" s="265"/>
      <c r="C14" s="251"/>
      <c r="D14" s="252" t="s">
        <v>99</v>
      </c>
      <c r="E14" s="253" t="s">
        <v>63</v>
      </c>
      <c r="F14" s="253" t="s">
        <v>64</v>
      </c>
      <c r="G14" s="253" t="s">
        <v>1</v>
      </c>
      <c r="H14" s="193"/>
      <c r="I14" s="194"/>
    </row>
    <row r="15" spans="2:29" ht="14.4" x14ac:dyDescent="0.3">
      <c r="B15" s="265" t="s">
        <v>65</v>
      </c>
      <c r="C15" s="182"/>
      <c r="D15" s="195">
        <f>E15/F15</f>
        <v>0.22120624390568519</v>
      </c>
      <c r="E15" s="254">
        <f>SUM(E19:E78)</f>
        <v>154844.37073397965</v>
      </c>
      <c r="F15" s="254">
        <f>SUM(F19:F78)</f>
        <v>700000.00000000012</v>
      </c>
      <c r="G15" s="254">
        <f>E15+F15</f>
        <v>854844.37073397974</v>
      </c>
      <c r="H15" s="184"/>
      <c r="N15" s="196">
        <v>2022</v>
      </c>
      <c r="O15" s="196">
        <v>2023</v>
      </c>
      <c r="P15" s="196">
        <v>2024</v>
      </c>
      <c r="Q15" s="196">
        <v>2025</v>
      </c>
      <c r="R15" s="196">
        <v>2026</v>
      </c>
      <c r="S15" s="196">
        <v>2027</v>
      </c>
      <c r="T15" s="196">
        <v>2028</v>
      </c>
      <c r="U15" s="196">
        <v>2029</v>
      </c>
      <c r="V15" s="196">
        <v>2030</v>
      </c>
      <c r="W15" s="196">
        <v>2031</v>
      </c>
      <c r="X15" s="196">
        <v>2032</v>
      </c>
      <c r="Y15" s="196">
        <v>2033</v>
      </c>
      <c r="Z15" s="196">
        <v>2034</v>
      </c>
      <c r="AA15" s="196">
        <v>2035</v>
      </c>
      <c r="AB15" s="196">
        <v>2036</v>
      </c>
      <c r="AC15" s="196"/>
    </row>
    <row r="16" spans="2:29" s="213" customFormat="1" ht="9" customHeight="1" thickBot="1" x14ac:dyDescent="0.35">
      <c r="B16" s="209"/>
      <c r="C16" s="209"/>
      <c r="D16" s="210"/>
      <c r="E16" s="211"/>
      <c r="F16" s="211"/>
      <c r="G16" s="209"/>
      <c r="H16" s="212"/>
    </row>
    <row r="17" spans="2:13" ht="21.6" customHeight="1" thickBot="1" x14ac:dyDescent="0.35">
      <c r="B17" s="255" t="s">
        <v>66</v>
      </c>
      <c r="C17" s="256" t="s">
        <v>67</v>
      </c>
      <c r="D17" s="256" t="s">
        <v>68</v>
      </c>
      <c r="E17" s="256" t="s">
        <v>63</v>
      </c>
      <c r="F17" s="256" t="s">
        <v>64</v>
      </c>
      <c r="G17" s="256" t="s">
        <v>69</v>
      </c>
      <c r="H17" s="257" t="s">
        <v>70</v>
      </c>
      <c r="I17" s="214" t="s">
        <v>71</v>
      </c>
    </row>
    <row r="18" spans="2:13" ht="14.4" x14ac:dyDescent="0.3">
      <c r="B18" s="215">
        <v>0</v>
      </c>
      <c r="C18" s="216">
        <f>C5</f>
        <v>700000</v>
      </c>
      <c r="D18" s="217">
        <f>$C$8</f>
        <v>0.03</v>
      </c>
      <c r="E18" s="218"/>
      <c r="F18" s="219"/>
      <c r="G18" s="219"/>
      <c r="H18" s="220"/>
      <c r="K18" s="284"/>
      <c r="L18" s="285" t="s">
        <v>72</v>
      </c>
      <c r="M18" s="284"/>
    </row>
    <row r="19" spans="2:13" ht="14.4" x14ac:dyDescent="0.3">
      <c r="B19" s="221">
        <v>1</v>
      </c>
      <c r="C19" s="222">
        <f t="shared" ref="C19:C24" si="0">C18-F19</f>
        <v>700000</v>
      </c>
      <c r="D19" s="223">
        <f>$C$8</f>
        <v>0.03</v>
      </c>
      <c r="E19" s="222">
        <f>(D18*C18)/$C$11</f>
        <v>5250</v>
      </c>
      <c r="F19" s="222"/>
      <c r="G19" s="222">
        <f t="shared" ref="G19:G50" si="1">PMT($C$8/$C$11,$C$12-B18,-C18)</f>
        <v>17419.529661753946</v>
      </c>
      <c r="H19" s="224">
        <v>44562</v>
      </c>
      <c r="I19" s="185">
        <f>YEAR(H19)</f>
        <v>2022</v>
      </c>
      <c r="K19" s="285" t="s">
        <v>73</v>
      </c>
      <c r="L19" s="284" t="s">
        <v>74</v>
      </c>
      <c r="M19" s="284" t="s">
        <v>75</v>
      </c>
    </row>
    <row r="20" spans="2:13" ht="14.4" x14ac:dyDescent="0.3">
      <c r="B20" s="221">
        <v>2</v>
      </c>
      <c r="C20" s="222">
        <f t="shared" si="0"/>
        <v>700000</v>
      </c>
      <c r="D20" s="223">
        <f t="shared" ref="D20:D23" si="2">$C$8</f>
        <v>0.03</v>
      </c>
      <c r="E20" s="222">
        <f>(D20*C19)/$C$11</f>
        <v>5250</v>
      </c>
      <c r="F20" s="222"/>
      <c r="G20" s="222">
        <f t="shared" si="1"/>
        <v>17727.726945901984</v>
      </c>
      <c r="H20" s="224">
        <f>EDATE(H19,$D$9)</f>
        <v>44652</v>
      </c>
      <c r="I20" s="185">
        <f>YEAR(H20)</f>
        <v>2022</v>
      </c>
      <c r="K20" s="286">
        <v>2022</v>
      </c>
      <c r="L20" s="287"/>
      <c r="M20" s="287">
        <v>21000</v>
      </c>
    </row>
    <row r="21" spans="2:13" ht="14.4" x14ac:dyDescent="0.3">
      <c r="B21" s="221">
        <v>3</v>
      </c>
      <c r="C21" s="222">
        <f t="shared" si="0"/>
        <v>700000</v>
      </c>
      <c r="D21" s="223">
        <f t="shared" si="2"/>
        <v>0.03</v>
      </c>
      <c r="E21" s="222">
        <f>(D21*C20)/$C$11</f>
        <v>5250</v>
      </c>
      <c r="F21" s="222"/>
      <c r="G21" s="222">
        <f t="shared" si="1"/>
        <v>18049.464502446674</v>
      </c>
      <c r="H21" s="224">
        <f t="shared" ref="H21:H66" si="3">EDATE(H20,$D$9)</f>
        <v>44743</v>
      </c>
      <c r="I21" s="185">
        <f t="shared" ref="I21:I54" si="4">YEAR(H21)</f>
        <v>2022</v>
      </c>
      <c r="K21" s="286">
        <v>2023</v>
      </c>
      <c r="L21" s="287"/>
      <c r="M21" s="287">
        <v>21000</v>
      </c>
    </row>
    <row r="22" spans="2:13" ht="14.4" x14ac:dyDescent="0.3">
      <c r="B22" s="221">
        <v>4</v>
      </c>
      <c r="C22" s="222">
        <f t="shared" si="0"/>
        <v>700000</v>
      </c>
      <c r="D22" s="223">
        <f t="shared" si="2"/>
        <v>0.03</v>
      </c>
      <c r="E22" s="222">
        <f>(D22*C21)/$C$11</f>
        <v>5250</v>
      </c>
      <c r="F22" s="222"/>
      <c r="G22" s="222">
        <f t="shared" si="1"/>
        <v>18385.64509057728</v>
      </c>
      <c r="H22" s="224">
        <f t="shared" si="3"/>
        <v>44835</v>
      </c>
      <c r="I22" s="185">
        <f t="shared" si="4"/>
        <v>2022</v>
      </c>
      <c r="K22" s="286">
        <v>2024</v>
      </c>
      <c r="L22" s="287">
        <v>60966.034348183282</v>
      </c>
      <c r="M22" s="287">
        <v>20318.40272521467</v>
      </c>
    </row>
    <row r="23" spans="2:13" ht="14.4" x14ac:dyDescent="0.3">
      <c r="B23" s="221">
        <v>5</v>
      </c>
      <c r="C23" s="222">
        <f t="shared" si="0"/>
        <v>700000</v>
      </c>
      <c r="D23" s="223">
        <f t="shared" si="2"/>
        <v>0.03</v>
      </c>
      <c r="E23" s="222">
        <f>(D23*C22)/$C$11</f>
        <v>5250</v>
      </c>
      <c r="F23" s="222"/>
      <c r="G23" s="222">
        <f t="shared" si="1"/>
        <v>18737.253536910161</v>
      </c>
      <c r="H23" s="224">
        <f t="shared" si="3"/>
        <v>44927</v>
      </c>
      <c r="I23" s="185">
        <f t="shared" si="4"/>
        <v>2023</v>
      </c>
      <c r="K23" s="286">
        <v>2025</v>
      </c>
      <c r="L23" s="287">
        <v>62815.694488304616</v>
      </c>
      <c r="M23" s="287">
        <v>18468.742585093358</v>
      </c>
    </row>
    <row r="24" spans="2:13" ht="14.4" x14ac:dyDescent="0.3">
      <c r="B24" s="221">
        <v>6</v>
      </c>
      <c r="C24" s="222">
        <f t="shared" si="0"/>
        <v>700000</v>
      </c>
      <c r="D24" s="223">
        <f>$D$18</f>
        <v>0.03</v>
      </c>
      <c r="E24" s="222">
        <f>(D24*C23)/$C$11</f>
        <v>5250</v>
      </c>
      <c r="F24" s="222"/>
      <c r="G24" s="222">
        <f t="shared" si="1"/>
        <v>19105.3662782098</v>
      </c>
      <c r="H24" s="224">
        <f t="shared" si="3"/>
        <v>45017</v>
      </c>
      <c r="I24" s="185">
        <f t="shared" si="4"/>
        <v>2023</v>
      </c>
      <c r="K24" s="286">
        <v>2026</v>
      </c>
      <c r="L24" s="287">
        <v>64721.471820080791</v>
      </c>
      <c r="M24" s="287">
        <v>16562.965253317187</v>
      </c>
    </row>
    <row r="25" spans="2:13" ht="14.4" x14ac:dyDescent="0.3">
      <c r="B25" s="221">
        <v>7</v>
      </c>
      <c r="C25" s="222">
        <f>C24-F25</f>
        <v>700000</v>
      </c>
      <c r="D25" s="223">
        <f t="shared" ref="D25:D66" si="5">$D$18</f>
        <v>0.03</v>
      </c>
      <c r="E25" s="222">
        <f>(C24*D24)/4</f>
        <v>5250</v>
      </c>
      <c r="F25" s="222"/>
      <c r="G25" s="222">
        <f t="shared" si="1"/>
        <v>19491.162267355856</v>
      </c>
      <c r="H25" s="224">
        <f t="shared" si="3"/>
        <v>45108</v>
      </c>
      <c r="I25" s="185">
        <f t="shared" si="4"/>
        <v>2023</v>
      </c>
      <c r="K25" s="286">
        <v>2027</v>
      </c>
      <c r="L25" s="287">
        <v>66685.068893688978</v>
      </c>
      <c r="M25" s="287">
        <v>14599.36817970901</v>
      </c>
    </row>
    <row r="26" spans="2:13" ht="14.4" x14ac:dyDescent="0.3">
      <c r="B26" s="221">
        <v>8</v>
      </c>
      <c r="C26" s="222">
        <f>C25-F26</f>
        <v>700000</v>
      </c>
      <c r="D26" s="223">
        <f t="shared" si="5"/>
        <v>0.03</v>
      </c>
      <c r="E26" s="222">
        <f t="shared" ref="E26:E54" si="6">(C25*D25)/4</f>
        <v>5250</v>
      </c>
      <c r="F26" s="222"/>
      <c r="G26" s="222">
        <f t="shared" si="1"/>
        <v>19895.935475305374</v>
      </c>
      <c r="H26" s="224">
        <f t="shared" si="3"/>
        <v>45200</v>
      </c>
      <c r="I26" s="185">
        <f t="shared" si="4"/>
        <v>2023</v>
      </c>
      <c r="K26" s="286">
        <v>2028</v>
      </c>
      <c r="L26" s="287">
        <v>68708.239913300757</v>
      </c>
      <c r="M26" s="287">
        <v>12576.197160097234</v>
      </c>
    </row>
    <row r="27" spans="2:13" ht="14.4" x14ac:dyDescent="0.3">
      <c r="B27" s="221">
        <v>9</v>
      </c>
      <c r="C27" s="222">
        <f t="shared" ref="C27:C54" si="7">C26-F27</f>
        <v>684928.89073165052</v>
      </c>
      <c r="D27" s="223">
        <f t="shared" si="5"/>
        <v>0.03</v>
      </c>
      <c r="E27" s="222">
        <f t="shared" si="6"/>
        <v>5250</v>
      </c>
      <c r="F27" s="222">
        <f t="shared" ref="F27:F54" si="8">G27-E27</f>
        <v>15071.10926834949</v>
      </c>
      <c r="G27" s="222">
        <f t="shared" si="1"/>
        <v>20321.10926834949</v>
      </c>
      <c r="H27" s="224">
        <f t="shared" si="3"/>
        <v>45292</v>
      </c>
      <c r="I27" s="185">
        <f t="shared" si="4"/>
        <v>2024</v>
      </c>
      <c r="K27" s="286">
        <v>2029</v>
      </c>
      <c r="L27" s="287">
        <v>70792.792304222545</v>
      </c>
      <c r="M27" s="287">
        <v>10491.644769175455</v>
      </c>
    </row>
    <row r="28" spans="2:13" ht="14.4" x14ac:dyDescent="0.3">
      <c r="B28" s="221">
        <v>10</v>
      </c>
      <c r="C28" s="222">
        <f t="shared" si="7"/>
        <v>669744.74814378843</v>
      </c>
      <c r="D28" s="223">
        <f t="shared" si="5"/>
        <v>0.03</v>
      </c>
      <c r="E28" s="222">
        <f t="shared" si="6"/>
        <v>5136.9666804873787</v>
      </c>
      <c r="F28" s="222">
        <f t="shared" si="8"/>
        <v>15184.142587862108</v>
      </c>
      <c r="G28" s="222">
        <f t="shared" si="1"/>
        <v>20321.109268349486</v>
      </c>
      <c r="H28" s="224">
        <f t="shared" si="3"/>
        <v>45383</v>
      </c>
      <c r="I28" s="185">
        <f t="shared" si="4"/>
        <v>2024</v>
      </c>
      <c r="K28" s="286">
        <v>2030</v>
      </c>
      <c r="L28" s="287">
        <v>72940.588327581732</v>
      </c>
      <c r="M28" s="287">
        <v>8343.8487458162745</v>
      </c>
    </row>
    <row r="29" spans="2:13" ht="14.4" x14ac:dyDescent="0.3">
      <c r="B29" s="221">
        <v>11</v>
      </c>
      <c r="C29" s="222">
        <f t="shared" si="7"/>
        <v>654446.72448651737</v>
      </c>
      <c r="D29" s="223">
        <f t="shared" si="5"/>
        <v>0.03</v>
      </c>
      <c r="E29" s="222">
        <f>(C28*D28)/4</f>
        <v>5023.0856110784134</v>
      </c>
      <c r="F29" s="222">
        <f t="shared" si="8"/>
        <v>15298.023657271073</v>
      </c>
      <c r="G29" s="222">
        <f t="shared" si="1"/>
        <v>20321.109268349486</v>
      </c>
      <c r="H29" s="224">
        <f t="shared" si="3"/>
        <v>45474</v>
      </c>
      <c r="I29" s="185">
        <f t="shared" si="4"/>
        <v>2024</v>
      </c>
      <c r="K29" s="286">
        <v>2031</v>
      </c>
      <c r="L29" s="287">
        <v>75153.546744001142</v>
      </c>
      <c r="M29" s="287">
        <v>6130.8903293968797</v>
      </c>
    </row>
    <row r="30" spans="2:13" ht="14.4" x14ac:dyDescent="0.3">
      <c r="B30" s="221">
        <v>12</v>
      </c>
      <c r="C30" s="222">
        <f t="shared" si="7"/>
        <v>639033.9656518168</v>
      </c>
      <c r="D30" s="223">
        <f t="shared" si="5"/>
        <v>0.03</v>
      </c>
      <c r="E30" s="222">
        <f t="shared" si="6"/>
        <v>4908.3504336488804</v>
      </c>
      <c r="F30" s="222">
        <f t="shared" si="8"/>
        <v>15412.758834700609</v>
      </c>
      <c r="G30" s="222">
        <f t="shared" si="1"/>
        <v>20321.10926834949</v>
      </c>
      <c r="H30" s="224">
        <f t="shared" si="3"/>
        <v>45566</v>
      </c>
      <c r="I30" s="185">
        <f t="shared" si="4"/>
        <v>2024</v>
      </c>
      <c r="K30" s="286">
        <v>2032</v>
      </c>
      <c r="L30" s="287">
        <v>77433.644527747936</v>
      </c>
      <c r="M30" s="287">
        <v>3850.7925456500952</v>
      </c>
    </row>
    <row r="31" spans="2:13" ht="14.4" x14ac:dyDescent="0.3">
      <c r="B31" s="221">
        <v>13</v>
      </c>
      <c r="C31" s="222">
        <f t="shared" si="7"/>
        <v>623505.61112585594</v>
      </c>
      <c r="D31" s="223">
        <f t="shared" si="5"/>
        <v>0.03</v>
      </c>
      <c r="E31" s="222">
        <f t="shared" si="6"/>
        <v>4792.7547423886263</v>
      </c>
      <c r="F31" s="222">
        <f t="shared" si="8"/>
        <v>15528.354525960867</v>
      </c>
      <c r="G31" s="222">
        <f t="shared" si="1"/>
        <v>20321.109268349494</v>
      </c>
      <c r="H31" s="224">
        <f t="shared" si="3"/>
        <v>45658</v>
      </c>
      <c r="I31" s="185">
        <f t="shared" si="4"/>
        <v>2025</v>
      </c>
      <c r="K31" s="286">
        <v>2033</v>
      </c>
      <c r="L31" s="287">
        <v>79782.918632888526</v>
      </c>
      <c r="M31" s="287">
        <v>1501.5184405095106</v>
      </c>
    </row>
    <row r="32" spans="2:13" ht="14.4" x14ac:dyDescent="0.3">
      <c r="B32" s="221">
        <v>14</v>
      </c>
      <c r="C32" s="222">
        <f t="shared" si="7"/>
        <v>607860.79394095042</v>
      </c>
      <c r="D32" s="223">
        <f t="shared" si="5"/>
        <v>0.03</v>
      </c>
      <c r="E32" s="222">
        <f t="shared" si="6"/>
        <v>4676.2920834439192</v>
      </c>
      <c r="F32" s="222">
        <f t="shared" si="8"/>
        <v>15644.817184905574</v>
      </c>
      <c r="G32" s="222">
        <f t="shared" si="1"/>
        <v>20321.109268349494</v>
      </c>
      <c r="H32" s="224">
        <f t="shared" si="3"/>
        <v>45748</v>
      </c>
      <c r="I32" s="185">
        <f t="shared" si="4"/>
        <v>2025</v>
      </c>
      <c r="K32" s="286" t="s">
        <v>76</v>
      </c>
      <c r="L32" s="287"/>
      <c r="M32" s="287"/>
    </row>
    <row r="33" spans="2:13" ht="14.4" x14ac:dyDescent="0.3">
      <c r="B33" s="221">
        <v>15</v>
      </c>
      <c r="C33" s="222">
        <f t="shared" si="7"/>
        <v>592098.64062715811</v>
      </c>
      <c r="D33" s="223">
        <f t="shared" si="5"/>
        <v>0.03</v>
      </c>
      <c r="E33" s="222">
        <f t="shared" si="6"/>
        <v>4558.9559545571283</v>
      </c>
      <c r="F33" s="222">
        <f t="shared" si="8"/>
        <v>15762.153313792365</v>
      </c>
      <c r="G33" s="222">
        <f t="shared" si="1"/>
        <v>20321.109268349494</v>
      </c>
      <c r="H33" s="224">
        <f t="shared" si="3"/>
        <v>45839</v>
      </c>
      <c r="I33" s="185">
        <f t="shared" si="4"/>
        <v>2025</v>
      </c>
      <c r="K33" s="286" t="s">
        <v>77</v>
      </c>
      <c r="L33" s="287">
        <v>700000.00000000023</v>
      </c>
      <c r="M33" s="287">
        <v>154844.37073397965</v>
      </c>
    </row>
    <row r="34" spans="2:13" ht="14.4" x14ac:dyDescent="0.3">
      <c r="B34" s="221">
        <v>16</v>
      </c>
      <c r="C34" s="222">
        <f t="shared" si="7"/>
        <v>576218.27116351225</v>
      </c>
      <c r="D34" s="223">
        <f t="shared" si="5"/>
        <v>0.03</v>
      </c>
      <c r="E34" s="222">
        <f t="shared" si="6"/>
        <v>4440.7398047036859</v>
      </c>
      <c r="F34" s="222">
        <f t="shared" si="8"/>
        <v>15880.369463645808</v>
      </c>
      <c r="G34" s="222">
        <f t="shared" si="1"/>
        <v>20321.109268349494</v>
      </c>
      <c r="H34" s="224">
        <f t="shared" si="3"/>
        <v>45931</v>
      </c>
      <c r="I34" s="185">
        <f t="shared" si="4"/>
        <v>2025</v>
      </c>
      <c r="K34"/>
      <c r="L34"/>
      <c r="M34"/>
    </row>
    <row r="35" spans="2:13" ht="14.4" x14ac:dyDescent="0.3">
      <c r="B35" s="221">
        <v>17</v>
      </c>
      <c r="C35" s="222">
        <f t="shared" si="7"/>
        <v>560218.7989288891</v>
      </c>
      <c r="D35" s="223">
        <f t="shared" si="5"/>
        <v>0.03</v>
      </c>
      <c r="E35" s="222">
        <f t="shared" si="6"/>
        <v>4321.6370337263415</v>
      </c>
      <c r="F35" s="222">
        <f t="shared" si="8"/>
        <v>15999.472234623152</v>
      </c>
      <c r="G35" s="222">
        <f t="shared" si="1"/>
        <v>20321.109268349494</v>
      </c>
      <c r="H35" s="224">
        <f t="shared" si="3"/>
        <v>46023</v>
      </c>
      <c r="I35" s="185">
        <f t="shared" si="4"/>
        <v>2026</v>
      </c>
      <c r="K35"/>
      <c r="L35"/>
      <c r="M35"/>
    </row>
    <row r="36" spans="2:13" ht="14.4" x14ac:dyDescent="0.3">
      <c r="B36" s="221">
        <v>18</v>
      </c>
      <c r="C36" s="222">
        <f t="shared" si="7"/>
        <v>544099.33065250632</v>
      </c>
      <c r="D36" s="223">
        <f t="shared" si="5"/>
        <v>0.03</v>
      </c>
      <c r="E36" s="222">
        <f t="shared" si="6"/>
        <v>4201.6409919666685</v>
      </c>
      <c r="F36" s="222">
        <f t="shared" si="8"/>
        <v>16119.468276382824</v>
      </c>
      <c r="G36" s="222">
        <f t="shared" si="1"/>
        <v>20321.109268349494</v>
      </c>
      <c r="H36" s="224">
        <f t="shared" si="3"/>
        <v>46113</v>
      </c>
      <c r="I36" s="185">
        <f t="shared" si="4"/>
        <v>2026</v>
      </c>
      <c r="K36"/>
      <c r="L36"/>
      <c r="M36"/>
    </row>
    <row r="37" spans="2:13" ht="14.4" x14ac:dyDescent="0.3">
      <c r="B37" s="221">
        <v>19</v>
      </c>
      <c r="C37" s="222">
        <f t="shared" si="7"/>
        <v>527858.96636405063</v>
      </c>
      <c r="D37" s="223">
        <f t="shared" si="5"/>
        <v>0.03</v>
      </c>
      <c r="E37" s="222">
        <f t="shared" si="6"/>
        <v>4080.7449798937973</v>
      </c>
      <c r="F37" s="222">
        <f t="shared" si="8"/>
        <v>16240.364288455696</v>
      </c>
      <c r="G37" s="222">
        <f t="shared" si="1"/>
        <v>20321.109268349494</v>
      </c>
      <c r="H37" s="224">
        <f t="shared" si="3"/>
        <v>46204</v>
      </c>
      <c r="I37" s="185">
        <f t="shared" si="4"/>
        <v>2026</v>
      </c>
    </row>
    <row r="38" spans="2:13" ht="14.4" x14ac:dyDescent="0.3">
      <c r="B38" s="221">
        <v>20</v>
      </c>
      <c r="C38" s="222">
        <f t="shared" si="7"/>
        <v>511496.79934343154</v>
      </c>
      <c r="D38" s="223">
        <f t="shared" si="5"/>
        <v>0.03</v>
      </c>
      <c r="E38" s="222">
        <f t="shared" si="6"/>
        <v>3958.9422477303797</v>
      </c>
      <c r="F38" s="222">
        <f t="shared" si="8"/>
        <v>16362.167020619117</v>
      </c>
      <c r="G38" s="222">
        <f t="shared" si="1"/>
        <v>20321.109268349497</v>
      </c>
      <c r="H38" s="224">
        <f t="shared" si="3"/>
        <v>46296</v>
      </c>
      <c r="I38" s="185">
        <f t="shared" si="4"/>
        <v>2026</v>
      </c>
    </row>
    <row r="39" spans="2:13" ht="14.4" x14ac:dyDescent="0.3">
      <c r="B39" s="221">
        <v>21</v>
      </c>
      <c r="C39" s="222">
        <f t="shared" si="7"/>
        <v>495011.91607015778</v>
      </c>
      <c r="D39" s="223">
        <f t="shared" si="5"/>
        <v>0.03</v>
      </c>
      <c r="E39" s="222">
        <f t="shared" si="6"/>
        <v>3836.2259950757366</v>
      </c>
      <c r="F39" s="222">
        <f t="shared" si="8"/>
        <v>16484.883273273761</v>
      </c>
      <c r="G39" s="222">
        <f t="shared" si="1"/>
        <v>20321.109268349497</v>
      </c>
      <c r="H39" s="224">
        <f t="shared" si="3"/>
        <v>46388</v>
      </c>
      <c r="I39" s="185">
        <f t="shared" si="4"/>
        <v>2027</v>
      </c>
    </row>
    <row r="40" spans="2:13" ht="14.4" x14ac:dyDescent="0.3">
      <c r="B40" s="221">
        <v>22</v>
      </c>
      <c r="C40" s="222">
        <f t="shared" si="7"/>
        <v>478403.39617233444</v>
      </c>
      <c r="D40" s="223">
        <f t="shared" si="5"/>
        <v>0.03</v>
      </c>
      <c r="E40" s="222">
        <f t="shared" si="6"/>
        <v>3712.5893705261833</v>
      </c>
      <c r="F40" s="222">
        <f t="shared" si="8"/>
        <v>16608.519897823317</v>
      </c>
      <c r="G40" s="222">
        <f t="shared" si="1"/>
        <v>20321.109268349501</v>
      </c>
      <c r="H40" s="224">
        <f t="shared" si="3"/>
        <v>46478</v>
      </c>
      <c r="I40" s="185">
        <f t="shared" si="4"/>
        <v>2027</v>
      </c>
    </row>
    <row r="41" spans="2:13" ht="14.4" x14ac:dyDescent="0.3">
      <c r="B41" s="221">
        <v>23</v>
      </c>
      <c r="C41" s="222">
        <f t="shared" si="7"/>
        <v>461670.31237527746</v>
      </c>
      <c r="D41" s="223">
        <f t="shared" si="5"/>
        <v>0.03</v>
      </c>
      <c r="E41" s="222">
        <f t="shared" si="6"/>
        <v>3588.025471292508</v>
      </c>
      <c r="F41" s="222">
        <f t="shared" si="8"/>
        <v>16733.083797056985</v>
      </c>
      <c r="G41" s="222">
        <f t="shared" si="1"/>
        <v>20321.109268349494</v>
      </c>
      <c r="H41" s="224">
        <f t="shared" si="3"/>
        <v>46569</v>
      </c>
      <c r="I41" s="185">
        <f t="shared" si="4"/>
        <v>2027</v>
      </c>
    </row>
    <row r="42" spans="2:13" ht="14.4" x14ac:dyDescent="0.3">
      <c r="B42" s="221">
        <v>24</v>
      </c>
      <c r="C42" s="222">
        <f t="shared" si="7"/>
        <v>444811.73044974252</v>
      </c>
      <c r="D42" s="223">
        <f t="shared" si="5"/>
        <v>0.03</v>
      </c>
      <c r="E42" s="222">
        <f t="shared" si="6"/>
        <v>3462.5273428145806</v>
      </c>
      <c r="F42" s="222">
        <f t="shared" si="8"/>
        <v>16858.581925534916</v>
      </c>
      <c r="G42" s="222">
        <f t="shared" si="1"/>
        <v>20321.109268349497</v>
      </c>
      <c r="H42" s="224">
        <f t="shared" si="3"/>
        <v>46661</v>
      </c>
      <c r="I42" s="185">
        <f t="shared" si="4"/>
        <v>2027</v>
      </c>
    </row>
    <row r="43" spans="2:13" ht="14.4" x14ac:dyDescent="0.3">
      <c r="B43" s="221">
        <v>25</v>
      </c>
      <c r="C43" s="222">
        <f t="shared" si="7"/>
        <v>427826.70915976609</v>
      </c>
      <c r="D43" s="223">
        <f t="shared" si="5"/>
        <v>0.03</v>
      </c>
      <c r="E43" s="222">
        <f t="shared" si="6"/>
        <v>3336.0879783730688</v>
      </c>
      <c r="F43" s="222">
        <f t="shared" si="8"/>
        <v>16985.02128997643</v>
      </c>
      <c r="G43" s="222">
        <f t="shared" si="1"/>
        <v>20321.109268349497</v>
      </c>
      <c r="H43" s="224">
        <f t="shared" si="3"/>
        <v>46753</v>
      </c>
      <c r="I43" s="185">
        <f t="shared" si="4"/>
        <v>2028</v>
      </c>
    </row>
    <row r="44" spans="2:13" ht="14.4" x14ac:dyDescent="0.3">
      <c r="B44" s="221">
        <v>26</v>
      </c>
      <c r="C44" s="222">
        <f t="shared" si="7"/>
        <v>410714.30021011486</v>
      </c>
      <c r="D44" s="223">
        <f t="shared" si="5"/>
        <v>0.03</v>
      </c>
      <c r="E44" s="222">
        <f t="shared" si="6"/>
        <v>3208.7003186982456</v>
      </c>
      <c r="F44" s="222">
        <f t="shared" si="8"/>
        <v>17112.408949651253</v>
      </c>
      <c r="G44" s="222">
        <f t="shared" si="1"/>
        <v>20321.109268349497</v>
      </c>
      <c r="H44" s="224">
        <f t="shared" si="3"/>
        <v>46844</v>
      </c>
      <c r="I44" s="185">
        <f t="shared" si="4"/>
        <v>2028</v>
      </c>
    </row>
    <row r="45" spans="2:13" ht="14.4" x14ac:dyDescent="0.3">
      <c r="B45" s="221">
        <v>27</v>
      </c>
      <c r="C45" s="222">
        <f t="shared" si="7"/>
        <v>393473.54819334124</v>
      </c>
      <c r="D45" s="223">
        <f t="shared" si="5"/>
        <v>0.03</v>
      </c>
      <c r="E45" s="222">
        <f t="shared" si="6"/>
        <v>3080.3572515758615</v>
      </c>
      <c r="F45" s="222">
        <f t="shared" si="8"/>
        <v>17240.752016773637</v>
      </c>
      <c r="G45" s="222">
        <f t="shared" si="1"/>
        <v>20321.109268349497</v>
      </c>
      <c r="H45" s="224">
        <f t="shared" si="3"/>
        <v>46935</v>
      </c>
      <c r="I45" s="185">
        <f t="shared" si="4"/>
        <v>2028</v>
      </c>
    </row>
    <row r="46" spans="2:13" ht="14.4" x14ac:dyDescent="0.3">
      <c r="B46" s="221">
        <v>28</v>
      </c>
      <c r="C46" s="222">
        <f t="shared" si="7"/>
        <v>376103.49053644179</v>
      </c>
      <c r="D46" s="223">
        <f t="shared" si="5"/>
        <v>0.03</v>
      </c>
      <c r="E46" s="222">
        <f>(C45*D45)/4</f>
        <v>2951.0516114500592</v>
      </c>
      <c r="F46" s="222">
        <f t="shared" si="8"/>
        <v>17370.05765689944</v>
      </c>
      <c r="G46" s="222">
        <f t="shared" si="1"/>
        <v>20321.109268349501</v>
      </c>
      <c r="H46" s="224">
        <f t="shared" si="3"/>
        <v>47027</v>
      </c>
      <c r="I46" s="185">
        <f t="shared" si="4"/>
        <v>2028</v>
      </c>
    </row>
    <row r="47" spans="2:13" ht="14.4" x14ac:dyDescent="0.3">
      <c r="B47" s="221">
        <v>29</v>
      </c>
      <c r="C47" s="222">
        <f t="shared" si="7"/>
        <v>358603.15744711563</v>
      </c>
      <c r="D47" s="223">
        <f t="shared" si="5"/>
        <v>0.03</v>
      </c>
      <c r="E47" s="222">
        <f t="shared" si="6"/>
        <v>2820.7761790233135</v>
      </c>
      <c r="F47" s="222">
        <f t="shared" si="8"/>
        <v>17500.333089326188</v>
      </c>
      <c r="G47" s="222">
        <f t="shared" si="1"/>
        <v>20321.109268349501</v>
      </c>
      <c r="H47" s="224">
        <f t="shared" si="3"/>
        <v>47119</v>
      </c>
      <c r="I47" s="185">
        <f t="shared" si="4"/>
        <v>2029</v>
      </c>
    </row>
    <row r="48" spans="2:13" ht="14.4" x14ac:dyDescent="0.3">
      <c r="B48" s="221">
        <v>30</v>
      </c>
      <c r="C48" s="222">
        <f t="shared" si="7"/>
        <v>340971.57185961952</v>
      </c>
      <c r="D48" s="223">
        <f t="shared" si="5"/>
        <v>0.03</v>
      </c>
      <c r="E48" s="222">
        <f t="shared" si="6"/>
        <v>2689.5236808533673</v>
      </c>
      <c r="F48" s="222">
        <f t="shared" si="8"/>
        <v>17631.585587496131</v>
      </c>
      <c r="G48" s="222">
        <f t="shared" si="1"/>
        <v>20321.109268349497</v>
      </c>
      <c r="H48" s="224">
        <f t="shared" si="3"/>
        <v>47209</v>
      </c>
      <c r="I48" s="185">
        <f t="shared" si="4"/>
        <v>2029</v>
      </c>
    </row>
    <row r="49" spans="2:9" ht="14.4" x14ac:dyDescent="0.3">
      <c r="B49" s="221">
        <v>31</v>
      </c>
      <c r="C49" s="222">
        <f t="shared" si="7"/>
        <v>323207.74938021717</v>
      </c>
      <c r="D49" s="223">
        <f t="shared" si="5"/>
        <v>0.03</v>
      </c>
      <c r="E49" s="222">
        <f t="shared" si="6"/>
        <v>2557.2867889471463</v>
      </c>
      <c r="F49" s="222">
        <f t="shared" si="8"/>
        <v>17763.822479402359</v>
      </c>
      <c r="G49" s="222">
        <f t="shared" si="1"/>
        <v>20321.109268349504</v>
      </c>
      <c r="H49" s="224">
        <f t="shared" si="3"/>
        <v>47300</v>
      </c>
      <c r="I49" s="185">
        <f t="shared" si="4"/>
        <v>2029</v>
      </c>
    </row>
    <row r="50" spans="2:9" ht="14.4" x14ac:dyDescent="0.3">
      <c r="B50" s="221">
        <v>32</v>
      </c>
      <c r="C50" s="222">
        <f t="shared" si="7"/>
        <v>305310.69823221932</v>
      </c>
      <c r="D50" s="223">
        <f t="shared" si="5"/>
        <v>0.03</v>
      </c>
      <c r="E50" s="222">
        <f t="shared" si="6"/>
        <v>2424.0581203516285</v>
      </c>
      <c r="F50" s="222">
        <f t="shared" si="8"/>
        <v>17897.051147997874</v>
      </c>
      <c r="G50" s="222">
        <f t="shared" si="1"/>
        <v>20321.109268349501</v>
      </c>
      <c r="H50" s="224">
        <f t="shared" si="3"/>
        <v>47392</v>
      </c>
      <c r="I50" s="185">
        <f t="shared" si="4"/>
        <v>2029</v>
      </c>
    </row>
    <row r="51" spans="2:9" ht="14.4" x14ac:dyDescent="0.3">
      <c r="B51" s="221">
        <v>33</v>
      </c>
      <c r="C51" s="222">
        <f t="shared" si="7"/>
        <v>287279.41920061148</v>
      </c>
      <c r="D51" s="223">
        <f t="shared" si="5"/>
        <v>0.03</v>
      </c>
      <c r="E51" s="222">
        <f t="shared" si="6"/>
        <v>2289.830236741645</v>
      </c>
      <c r="F51" s="222">
        <f t="shared" si="8"/>
        <v>18031.279031607861</v>
      </c>
      <c r="G51" s="222">
        <f t="shared" ref="G51:G66" si="9">PMT($C$8/$C$11,$C$12-B50,-C50)</f>
        <v>20321.109268349504</v>
      </c>
      <c r="H51" s="224">
        <f t="shared" si="3"/>
        <v>47484</v>
      </c>
      <c r="I51" s="185">
        <f t="shared" si="4"/>
        <v>2030</v>
      </c>
    </row>
    <row r="52" spans="2:9" ht="14.4" x14ac:dyDescent="0.3">
      <c r="B52" s="221">
        <v>34</v>
      </c>
      <c r="C52" s="222">
        <f t="shared" si="7"/>
        <v>269112.90557626658</v>
      </c>
      <c r="D52" s="223">
        <f t="shared" si="5"/>
        <v>0.03</v>
      </c>
      <c r="E52" s="222">
        <f t="shared" si="6"/>
        <v>2154.5956440045861</v>
      </c>
      <c r="F52" s="222">
        <f t="shared" si="8"/>
        <v>18166.513624344916</v>
      </c>
      <c r="G52" s="222">
        <f t="shared" si="9"/>
        <v>20321.109268349501</v>
      </c>
      <c r="H52" s="224">
        <f t="shared" si="3"/>
        <v>47574</v>
      </c>
      <c r="I52" s="185">
        <f t="shared" si="4"/>
        <v>2030</v>
      </c>
    </row>
    <row r="53" spans="2:9" ht="14.4" x14ac:dyDescent="0.3">
      <c r="B53" s="221">
        <v>35</v>
      </c>
      <c r="C53" s="222">
        <f t="shared" si="7"/>
        <v>250810.14309973907</v>
      </c>
      <c r="D53" s="223">
        <f t="shared" si="5"/>
        <v>0.03</v>
      </c>
      <c r="E53" s="222">
        <f t="shared" si="6"/>
        <v>2018.3467918219992</v>
      </c>
      <c r="F53" s="222">
        <f t="shared" si="8"/>
        <v>18302.762476527507</v>
      </c>
      <c r="G53" s="222">
        <f t="shared" si="9"/>
        <v>20321.109268349504</v>
      </c>
      <c r="H53" s="224">
        <f t="shared" si="3"/>
        <v>47665</v>
      </c>
      <c r="I53" s="185">
        <f t="shared" si="4"/>
        <v>2030</v>
      </c>
    </row>
    <row r="54" spans="2:9" ht="14.4" x14ac:dyDescent="0.3">
      <c r="B54" s="221">
        <v>36</v>
      </c>
      <c r="C54" s="222">
        <f t="shared" si="7"/>
        <v>232370.10990463762</v>
      </c>
      <c r="D54" s="223">
        <f t="shared" si="5"/>
        <v>0.03</v>
      </c>
      <c r="E54" s="222">
        <f t="shared" si="6"/>
        <v>1881.076073248043</v>
      </c>
      <c r="F54" s="222">
        <f t="shared" si="8"/>
        <v>18440.03319510146</v>
      </c>
      <c r="G54" s="222">
        <f t="shared" si="9"/>
        <v>20321.109268349501</v>
      </c>
      <c r="H54" s="224">
        <f t="shared" si="3"/>
        <v>47757</v>
      </c>
      <c r="I54" s="185">
        <f t="shared" si="4"/>
        <v>2030</v>
      </c>
    </row>
    <row r="55" spans="2:9" ht="14.4" x14ac:dyDescent="0.3">
      <c r="B55" s="221">
        <v>37</v>
      </c>
      <c r="C55" s="222">
        <f t="shared" ref="C55:C66" si="10">C54-F55</f>
        <v>213791.7764605729</v>
      </c>
      <c r="D55" s="223">
        <f t="shared" si="5"/>
        <v>0.03</v>
      </c>
      <c r="E55" s="222">
        <f t="shared" ref="E55:E66" si="11">(C54*D54)/4</f>
        <v>1742.7758242847822</v>
      </c>
      <c r="F55" s="222">
        <f t="shared" ref="F55:F66" si="12">G55-E55</f>
        <v>18578.333444064723</v>
      </c>
      <c r="G55" s="222">
        <f t="shared" si="9"/>
        <v>20321.109268349504</v>
      </c>
      <c r="H55" s="224">
        <f t="shared" si="3"/>
        <v>47849</v>
      </c>
      <c r="I55" s="185">
        <f t="shared" ref="I55:I66" si="13">YEAR(H55)</f>
        <v>2031</v>
      </c>
    </row>
    <row r="56" spans="2:9" ht="14.4" x14ac:dyDescent="0.3">
      <c r="B56" s="221">
        <v>38</v>
      </c>
      <c r="C56" s="222">
        <f t="shared" si="10"/>
        <v>195074.10551567769</v>
      </c>
      <c r="D56" s="223">
        <f t="shared" si="5"/>
        <v>0.03</v>
      </c>
      <c r="E56" s="222">
        <f t="shared" si="11"/>
        <v>1603.4383234542968</v>
      </c>
      <c r="F56" s="222">
        <f t="shared" si="12"/>
        <v>18717.67094489521</v>
      </c>
      <c r="G56" s="222">
        <f t="shared" si="9"/>
        <v>20321.109268349508</v>
      </c>
      <c r="H56" s="224">
        <f t="shared" si="3"/>
        <v>47939</v>
      </c>
      <c r="I56" s="185">
        <f t="shared" si="13"/>
        <v>2031</v>
      </c>
    </row>
    <row r="57" spans="2:9" ht="14.4" x14ac:dyDescent="0.3">
      <c r="B57" s="221">
        <v>39</v>
      </c>
      <c r="C57" s="222">
        <f t="shared" si="10"/>
        <v>176216.05203869575</v>
      </c>
      <c r="D57" s="223">
        <f t="shared" si="5"/>
        <v>0.03</v>
      </c>
      <c r="E57" s="222">
        <f t="shared" si="11"/>
        <v>1463.0557913675825</v>
      </c>
      <c r="F57" s="222">
        <f t="shared" si="12"/>
        <v>18858.053476981924</v>
      </c>
      <c r="G57" s="222">
        <f t="shared" si="9"/>
        <v>20321.109268349508</v>
      </c>
      <c r="H57" s="224">
        <f t="shared" si="3"/>
        <v>48030</v>
      </c>
      <c r="I57" s="185">
        <f t="shared" si="13"/>
        <v>2031</v>
      </c>
    </row>
    <row r="58" spans="2:9" ht="14.4" x14ac:dyDescent="0.3">
      <c r="B58" s="221">
        <v>40</v>
      </c>
      <c r="C58" s="222">
        <f t="shared" si="10"/>
        <v>157216.56316063646</v>
      </c>
      <c r="D58" s="223">
        <f t="shared" si="5"/>
        <v>0.03</v>
      </c>
      <c r="E58" s="222">
        <f t="shared" si="11"/>
        <v>1321.620390290218</v>
      </c>
      <c r="F58" s="222">
        <f t="shared" si="12"/>
        <v>18999.488878059288</v>
      </c>
      <c r="G58" s="222">
        <f t="shared" si="9"/>
        <v>20321.109268349508</v>
      </c>
      <c r="H58" s="224">
        <f t="shared" si="3"/>
        <v>48122</v>
      </c>
      <c r="I58" s="185">
        <f t="shared" si="13"/>
        <v>2031</v>
      </c>
    </row>
    <row r="59" spans="2:9" ht="14.4" x14ac:dyDescent="0.3">
      <c r="B59" s="221">
        <v>41</v>
      </c>
      <c r="C59" s="222">
        <f t="shared" si="10"/>
        <v>138074.57811599172</v>
      </c>
      <c r="D59" s="223">
        <f t="shared" si="5"/>
        <v>0.03</v>
      </c>
      <c r="E59" s="222">
        <f t="shared" si="11"/>
        <v>1179.1242237047734</v>
      </c>
      <c r="F59" s="222">
        <f t="shared" si="12"/>
        <v>19141.985044644734</v>
      </c>
      <c r="G59" s="222">
        <f t="shared" si="9"/>
        <v>20321.109268349508</v>
      </c>
      <c r="H59" s="224">
        <f t="shared" si="3"/>
        <v>48214</v>
      </c>
      <c r="I59" s="185">
        <f t="shared" si="13"/>
        <v>2032</v>
      </c>
    </row>
    <row r="60" spans="2:9" ht="14.4" x14ac:dyDescent="0.3">
      <c r="B60" s="221">
        <v>42</v>
      </c>
      <c r="C60" s="222">
        <f t="shared" si="10"/>
        <v>118789.02818351216</v>
      </c>
      <c r="D60" s="223">
        <f t="shared" si="5"/>
        <v>0.03</v>
      </c>
      <c r="E60" s="222">
        <f t="shared" si="11"/>
        <v>1035.559335869938</v>
      </c>
      <c r="F60" s="222">
        <f t="shared" si="12"/>
        <v>19285.549932479567</v>
      </c>
      <c r="G60" s="222">
        <f t="shared" si="9"/>
        <v>20321.109268349504</v>
      </c>
      <c r="H60" s="224">
        <f t="shared" si="3"/>
        <v>48305</v>
      </c>
      <c r="I60" s="185">
        <f t="shared" si="13"/>
        <v>2032</v>
      </c>
    </row>
    <row r="61" spans="2:9" ht="14.4" x14ac:dyDescent="0.3">
      <c r="B61" s="221">
        <v>43</v>
      </c>
      <c r="C61" s="222">
        <f t="shared" si="10"/>
        <v>99358.836626538992</v>
      </c>
      <c r="D61" s="223">
        <f t="shared" si="5"/>
        <v>0.03</v>
      </c>
      <c r="E61" s="222">
        <f t="shared" si="11"/>
        <v>890.91771137634112</v>
      </c>
      <c r="F61" s="222">
        <f t="shared" si="12"/>
        <v>19430.191556973168</v>
      </c>
      <c r="G61" s="222">
        <f t="shared" si="9"/>
        <v>20321.109268349508</v>
      </c>
      <c r="H61" s="224">
        <f t="shared" si="3"/>
        <v>48396</v>
      </c>
      <c r="I61" s="185">
        <f t="shared" si="13"/>
        <v>2032</v>
      </c>
    </row>
    <row r="62" spans="2:9" ht="14.4" x14ac:dyDescent="0.3">
      <c r="B62" s="221">
        <v>44</v>
      </c>
      <c r="C62" s="222">
        <f t="shared" si="10"/>
        <v>79782.918632888526</v>
      </c>
      <c r="D62" s="223">
        <f t="shared" si="5"/>
        <v>0.03</v>
      </c>
      <c r="E62" s="222">
        <f t="shared" si="11"/>
        <v>745.19127469904242</v>
      </c>
      <c r="F62" s="222">
        <f t="shared" si="12"/>
        <v>19575.917993650462</v>
      </c>
      <c r="G62" s="222">
        <f t="shared" si="9"/>
        <v>20321.109268349504</v>
      </c>
      <c r="H62" s="224">
        <f t="shared" si="3"/>
        <v>48488</v>
      </c>
      <c r="I62" s="185">
        <f t="shared" si="13"/>
        <v>2032</v>
      </c>
    </row>
    <row r="63" spans="2:9" ht="14.4" x14ac:dyDescent="0.3">
      <c r="B63" s="221">
        <v>45</v>
      </c>
      <c r="C63" s="222">
        <f t="shared" si="10"/>
        <v>60060.181254285686</v>
      </c>
      <c r="D63" s="223">
        <f t="shared" si="5"/>
        <v>0.03</v>
      </c>
      <c r="E63" s="222">
        <f t="shared" si="11"/>
        <v>598.3718897466639</v>
      </c>
      <c r="F63" s="222">
        <f t="shared" si="12"/>
        <v>19722.73737860284</v>
      </c>
      <c r="G63" s="222">
        <f t="shared" si="9"/>
        <v>20321.109268349504</v>
      </c>
      <c r="H63" s="224">
        <f t="shared" si="3"/>
        <v>48580</v>
      </c>
      <c r="I63" s="185">
        <f t="shared" si="13"/>
        <v>2033</v>
      </c>
    </row>
    <row r="64" spans="2:9" ht="14.4" x14ac:dyDescent="0.3">
      <c r="B64" s="221">
        <v>46</v>
      </c>
      <c r="C64" s="222">
        <f t="shared" si="10"/>
        <v>40189.523345343317</v>
      </c>
      <c r="D64" s="223">
        <f t="shared" si="5"/>
        <v>0.03</v>
      </c>
      <c r="E64" s="222">
        <f t="shared" si="11"/>
        <v>450.4513594071426</v>
      </c>
      <c r="F64" s="222">
        <f t="shared" si="12"/>
        <v>19870.657908942369</v>
      </c>
      <c r="G64" s="222">
        <f t="shared" si="9"/>
        <v>20321.109268349512</v>
      </c>
      <c r="H64" s="224">
        <f t="shared" si="3"/>
        <v>48670</v>
      </c>
      <c r="I64" s="185">
        <f t="shared" si="13"/>
        <v>2033</v>
      </c>
    </row>
    <row r="65" spans="2:9" ht="14.4" x14ac:dyDescent="0.3">
      <c r="B65" s="221">
        <v>47</v>
      </c>
      <c r="C65" s="222">
        <f t="shared" si="10"/>
        <v>20169.835502083883</v>
      </c>
      <c r="D65" s="223">
        <f t="shared" si="5"/>
        <v>0.03</v>
      </c>
      <c r="E65" s="222">
        <f t="shared" si="11"/>
        <v>301.42142509007488</v>
      </c>
      <c r="F65" s="222">
        <f t="shared" si="12"/>
        <v>20019.687843259435</v>
      </c>
      <c r="G65" s="222">
        <f t="shared" si="9"/>
        <v>20321.109268349508</v>
      </c>
      <c r="H65" s="224">
        <f t="shared" si="3"/>
        <v>48761</v>
      </c>
      <c r="I65" s="185">
        <f t="shared" si="13"/>
        <v>2033</v>
      </c>
    </row>
    <row r="66" spans="2:9" ht="15" thickBot="1" x14ac:dyDescent="0.35">
      <c r="B66" s="225">
        <v>48</v>
      </c>
      <c r="C66" s="226">
        <f t="shared" si="10"/>
        <v>0</v>
      </c>
      <c r="D66" s="227">
        <f t="shared" si="5"/>
        <v>0.03</v>
      </c>
      <c r="E66" s="226">
        <f t="shared" si="11"/>
        <v>151.27376626562912</v>
      </c>
      <c r="F66" s="226">
        <f t="shared" si="12"/>
        <v>20169.835502083879</v>
      </c>
      <c r="G66" s="226">
        <f t="shared" si="9"/>
        <v>20321.109268349508</v>
      </c>
      <c r="H66" s="228">
        <f t="shared" si="3"/>
        <v>48853</v>
      </c>
      <c r="I66" s="185">
        <f t="shared" si="13"/>
        <v>2033</v>
      </c>
    </row>
    <row r="67" spans="2:9" ht="14.4" x14ac:dyDescent="0.3">
      <c r="B67" s="269">
        <v>49</v>
      </c>
      <c r="C67" s="270"/>
      <c r="D67" s="217"/>
      <c r="E67" s="270"/>
      <c r="F67" s="270"/>
      <c r="G67" s="270"/>
      <c r="H67" s="271"/>
    </row>
    <row r="68" spans="2:9" ht="14.4" x14ac:dyDescent="0.3">
      <c r="B68" s="272">
        <v>50</v>
      </c>
      <c r="C68" s="222"/>
      <c r="D68" s="223"/>
      <c r="E68" s="222"/>
      <c r="F68" s="222"/>
      <c r="G68" s="222"/>
      <c r="H68" s="273"/>
    </row>
    <row r="69" spans="2:9" ht="14.4" x14ac:dyDescent="0.3">
      <c r="B69" s="272">
        <v>51</v>
      </c>
      <c r="C69" s="222"/>
      <c r="D69" s="223"/>
      <c r="E69" s="222"/>
      <c r="F69" s="222"/>
      <c r="G69" s="222"/>
      <c r="H69" s="273"/>
    </row>
    <row r="70" spans="2:9" ht="14.4" x14ac:dyDescent="0.3">
      <c r="B70" s="272">
        <v>52</v>
      </c>
      <c r="C70" s="222"/>
      <c r="D70" s="223"/>
      <c r="E70" s="222"/>
      <c r="F70" s="222"/>
      <c r="G70" s="222"/>
      <c r="H70" s="273"/>
    </row>
    <row r="71" spans="2:9" ht="14.4" x14ac:dyDescent="0.3">
      <c r="B71" s="272">
        <v>53</v>
      </c>
      <c r="C71" s="222"/>
      <c r="D71" s="223"/>
      <c r="E71" s="222"/>
      <c r="F71" s="222"/>
      <c r="G71" s="222"/>
      <c r="H71" s="273"/>
    </row>
    <row r="72" spans="2:9" ht="14.4" x14ac:dyDescent="0.3">
      <c r="B72" s="272">
        <v>54</v>
      </c>
      <c r="C72" s="222"/>
      <c r="D72" s="223"/>
      <c r="E72" s="222"/>
      <c r="F72" s="222"/>
      <c r="G72" s="222"/>
      <c r="H72" s="273"/>
    </row>
    <row r="73" spans="2:9" ht="14.4" x14ac:dyDescent="0.3">
      <c r="B73" s="272">
        <v>55</v>
      </c>
      <c r="C73" s="222"/>
      <c r="D73" s="223"/>
      <c r="E73" s="222"/>
      <c r="F73" s="222"/>
      <c r="G73" s="222"/>
      <c r="H73" s="273"/>
    </row>
    <row r="74" spans="2:9" ht="14.4" x14ac:dyDescent="0.3">
      <c r="B74" s="272">
        <v>56</v>
      </c>
      <c r="C74" s="222"/>
      <c r="D74" s="223"/>
      <c r="E74" s="222"/>
      <c r="F74" s="222"/>
      <c r="G74" s="222"/>
      <c r="H74" s="273"/>
    </row>
    <row r="75" spans="2:9" ht="14.4" x14ac:dyDescent="0.3">
      <c r="B75" s="272">
        <v>57</v>
      </c>
      <c r="C75" s="222"/>
      <c r="D75" s="223"/>
      <c r="E75" s="222"/>
      <c r="F75" s="222"/>
      <c r="G75" s="222"/>
      <c r="H75" s="273"/>
    </row>
    <row r="76" spans="2:9" ht="14.4" x14ac:dyDescent="0.3">
      <c r="B76" s="272">
        <v>58</v>
      </c>
      <c r="C76" s="222"/>
      <c r="D76" s="223"/>
      <c r="E76" s="222"/>
      <c r="F76" s="222"/>
      <c r="G76" s="222"/>
      <c r="H76" s="273"/>
    </row>
    <row r="77" spans="2:9" ht="14.4" x14ac:dyDescent="0.3">
      <c r="B77" s="272">
        <v>59</v>
      </c>
      <c r="C77" s="222"/>
      <c r="D77" s="223"/>
      <c r="E77" s="222"/>
      <c r="F77" s="222"/>
      <c r="G77" s="222"/>
      <c r="H77" s="273"/>
    </row>
    <row r="78" spans="2:9" ht="14.4" x14ac:dyDescent="0.3">
      <c r="B78" s="272">
        <v>60</v>
      </c>
      <c r="C78" s="222"/>
      <c r="D78" s="223"/>
      <c r="E78" s="222"/>
      <c r="F78" s="222"/>
      <c r="G78" s="222"/>
      <c r="H78" s="273"/>
    </row>
    <row r="79" spans="2:9" x14ac:dyDescent="0.3">
      <c r="B79" s="266">
        <v>61</v>
      </c>
      <c r="C79" s="200"/>
      <c r="D79" s="197"/>
      <c r="E79" s="200"/>
      <c r="F79" s="200"/>
      <c r="G79" s="198"/>
      <c r="H79" s="199"/>
    </row>
    <row r="80" spans="2:9" x14ac:dyDescent="0.3">
      <c r="B80" s="267">
        <v>62</v>
      </c>
      <c r="C80" s="200"/>
      <c r="D80" s="197"/>
      <c r="E80" s="200"/>
      <c r="F80" s="200"/>
      <c r="G80" s="198"/>
      <c r="H80" s="199"/>
    </row>
    <row r="81" spans="2:8" x14ac:dyDescent="0.3">
      <c r="B81" s="267">
        <v>63</v>
      </c>
      <c r="C81" s="200"/>
      <c r="D81" s="197"/>
      <c r="E81" s="200"/>
      <c r="F81" s="200"/>
      <c r="G81" s="198"/>
      <c r="H81" s="199"/>
    </row>
    <row r="82" spans="2:8" x14ac:dyDescent="0.3">
      <c r="B82" s="267">
        <v>64</v>
      </c>
      <c r="C82" s="200"/>
      <c r="D82" s="197"/>
      <c r="E82" s="200"/>
      <c r="F82" s="200"/>
      <c r="G82" s="198"/>
      <c r="H82" s="199"/>
    </row>
    <row r="83" spans="2:8" x14ac:dyDescent="0.3">
      <c r="B83" s="267">
        <v>65</v>
      </c>
      <c r="C83" s="200"/>
      <c r="D83" s="197"/>
      <c r="E83" s="200"/>
      <c r="F83" s="200"/>
      <c r="G83" s="198"/>
      <c r="H83" s="199"/>
    </row>
    <row r="84" spans="2:8" x14ac:dyDescent="0.3">
      <c r="B84" s="267">
        <v>66</v>
      </c>
      <c r="C84" s="200"/>
      <c r="D84" s="197"/>
      <c r="E84" s="200"/>
      <c r="F84" s="200"/>
      <c r="G84" s="198"/>
      <c r="H84" s="199"/>
    </row>
    <row r="85" spans="2:8" x14ac:dyDescent="0.3">
      <c r="B85" s="267">
        <v>67</v>
      </c>
      <c r="C85" s="200"/>
      <c r="D85" s="197"/>
      <c r="E85" s="200"/>
      <c r="F85" s="200"/>
      <c r="G85" s="198"/>
      <c r="H85" s="199"/>
    </row>
    <row r="86" spans="2:8" x14ac:dyDescent="0.3">
      <c r="B86" s="267">
        <v>68</v>
      </c>
      <c r="C86" s="200"/>
      <c r="D86" s="197"/>
      <c r="E86" s="200"/>
      <c r="F86" s="200"/>
      <c r="G86" s="198"/>
      <c r="H86" s="199"/>
    </row>
    <row r="87" spans="2:8" x14ac:dyDescent="0.3">
      <c r="B87" s="267">
        <v>69</v>
      </c>
      <c r="C87" s="200"/>
      <c r="D87" s="197"/>
      <c r="E87" s="200"/>
      <c r="F87" s="200"/>
      <c r="G87" s="198"/>
      <c r="H87" s="199"/>
    </row>
    <row r="88" spans="2:8" x14ac:dyDescent="0.3">
      <c r="B88" s="267">
        <v>70</v>
      </c>
      <c r="C88" s="200"/>
      <c r="D88" s="197"/>
      <c r="E88" s="200"/>
      <c r="F88" s="200"/>
      <c r="G88" s="198"/>
      <c r="H88" s="199"/>
    </row>
    <row r="89" spans="2:8" x14ac:dyDescent="0.3">
      <c r="B89" s="267">
        <v>71</v>
      </c>
      <c r="C89" s="200"/>
      <c r="D89" s="197"/>
      <c r="E89" s="200"/>
      <c r="F89" s="200"/>
      <c r="G89" s="198"/>
      <c r="H89" s="199"/>
    </row>
    <row r="90" spans="2:8" x14ac:dyDescent="0.3">
      <c r="B90" s="267">
        <v>72</v>
      </c>
      <c r="C90" s="200"/>
      <c r="D90" s="197"/>
      <c r="E90" s="200"/>
      <c r="F90" s="200"/>
      <c r="G90" s="198"/>
      <c r="H90" s="199"/>
    </row>
    <row r="91" spans="2:8" x14ac:dyDescent="0.3">
      <c r="B91" s="267">
        <v>73</v>
      </c>
      <c r="C91" s="200"/>
      <c r="D91" s="197"/>
      <c r="E91" s="200"/>
      <c r="F91" s="200"/>
      <c r="G91" s="198"/>
      <c r="H91" s="199"/>
    </row>
    <row r="92" spans="2:8" x14ac:dyDescent="0.3">
      <c r="B92" s="267">
        <v>74</v>
      </c>
      <c r="C92" s="200"/>
      <c r="D92" s="197"/>
      <c r="E92" s="200"/>
      <c r="F92" s="200"/>
      <c r="G92" s="198"/>
      <c r="H92" s="199"/>
    </row>
    <row r="93" spans="2:8" x14ac:dyDescent="0.3">
      <c r="B93" s="267">
        <v>75</v>
      </c>
      <c r="C93" s="200"/>
      <c r="D93" s="197"/>
      <c r="E93" s="200"/>
      <c r="F93" s="200"/>
      <c r="G93" s="198"/>
      <c r="H93" s="199"/>
    </row>
    <row r="94" spans="2:8" x14ac:dyDescent="0.3">
      <c r="B94" s="267">
        <v>76</v>
      </c>
      <c r="C94" s="200"/>
      <c r="D94" s="197"/>
      <c r="E94" s="200"/>
      <c r="F94" s="200"/>
      <c r="G94" s="198"/>
      <c r="H94" s="199"/>
    </row>
    <row r="95" spans="2:8" x14ac:dyDescent="0.3">
      <c r="B95" s="267">
        <v>77</v>
      </c>
      <c r="C95" s="200"/>
      <c r="D95" s="197"/>
      <c r="E95" s="200"/>
      <c r="F95" s="200"/>
      <c r="G95" s="198"/>
      <c r="H95" s="199"/>
    </row>
    <row r="96" spans="2:8" x14ac:dyDescent="0.3">
      <c r="B96" s="267">
        <v>78</v>
      </c>
      <c r="C96" s="200"/>
      <c r="D96" s="197"/>
      <c r="E96" s="200"/>
      <c r="F96" s="200"/>
      <c r="G96" s="198"/>
      <c r="H96" s="199"/>
    </row>
    <row r="97" spans="2:12" x14ac:dyDescent="0.3">
      <c r="B97" s="267">
        <v>79</v>
      </c>
      <c r="C97" s="200"/>
      <c r="D97" s="197"/>
      <c r="E97" s="200"/>
      <c r="F97" s="200"/>
      <c r="G97" s="198"/>
      <c r="H97" s="199"/>
    </row>
    <row r="98" spans="2:12" x14ac:dyDescent="0.3">
      <c r="B98" s="267">
        <v>80</v>
      </c>
      <c r="C98" s="200"/>
      <c r="D98" s="197"/>
      <c r="E98" s="200"/>
      <c r="F98" s="200"/>
      <c r="G98" s="198"/>
      <c r="H98" s="199"/>
    </row>
    <row r="99" spans="2:12" s="202" customFormat="1" x14ac:dyDescent="0.3">
      <c r="B99" s="267">
        <v>81</v>
      </c>
      <c r="C99" s="186">
        <v>-3.4709955798462032E-10</v>
      </c>
      <c r="D99" s="197">
        <f t="shared" ref="D99:D162" si="14">$D$18</f>
        <v>0.03</v>
      </c>
      <c r="E99" s="186">
        <v>-5.129550117999315E-12</v>
      </c>
      <c r="F99" s="186">
        <v>5.129550117999315E-12</v>
      </c>
      <c r="G99" s="186">
        <v>0</v>
      </c>
      <c r="H99" s="201">
        <v>44012</v>
      </c>
      <c r="K99" s="185"/>
      <c r="L99" s="185"/>
    </row>
    <row r="100" spans="2:12" s="202" customFormat="1" x14ac:dyDescent="0.3">
      <c r="B100" s="267">
        <v>82</v>
      </c>
      <c r="C100" s="186">
        <v>-6.9940560933901306E-10</v>
      </c>
      <c r="D100" s="197">
        <f t="shared" si="14"/>
        <v>0.03</v>
      </c>
      <c r="E100" s="186">
        <v>-5.2064933697693047E-12</v>
      </c>
      <c r="F100" s="186">
        <v>3.5230605135439268E-10</v>
      </c>
      <c r="G100" s="186">
        <v>3.4709955798462337E-10</v>
      </c>
      <c r="H100" s="201">
        <v>44043</v>
      </c>
      <c r="K100" s="185"/>
      <c r="L100" s="185"/>
    </row>
    <row r="101" spans="2:12" s="202" customFormat="1" x14ac:dyDescent="0.3">
      <c r="B101" s="267">
        <v>83</v>
      </c>
      <c r="C101" s="186">
        <v>-1.0569962514637238E-9</v>
      </c>
      <c r="D101" s="197">
        <f t="shared" si="14"/>
        <v>0.03</v>
      </c>
      <c r="E101" s="186">
        <v>-1.0491084140085195E-11</v>
      </c>
      <c r="F101" s="186">
        <v>3.5759064212471087E-10</v>
      </c>
      <c r="G101" s="186">
        <v>3.4709955798462565E-10</v>
      </c>
      <c r="H101" s="201">
        <v>44074</v>
      </c>
    </row>
    <row r="102" spans="2:12" s="202" customFormat="1" x14ac:dyDescent="0.3">
      <c r="B102" s="267">
        <v>84</v>
      </c>
      <c r="C102" s="186">
        <v>-1.4199507532203058E-9</v>
      </c>
      <c r="D102" s="197">
        <f t="shared" si="14"/>
        <v>0.03</v>
      </c>
      <c r="E102" s="186">
        <v>-1.5854943771955856E-11</v>
      </c>
      <c r="F102" s="186">
        <v>3.6295450175658199E-10</v>
      </c>
      <c r="G102" s="186">
        <v>3.4709955798462616E-10</v>
      </c>
      <c r="H102" s="201">
        <v>44104</v>
      </c>
    </row>
    <row r="103" spans="2:12" s="202" customFormat="1" x14ac:dyDescent="0.3">
      <c r="B103" s="267">
        <v>85</v>
      </c>
      <c r="C103" s="186">
        <v>-1.7883495725032376E-9</v>
      </c>
      <c r="D103" s="197">
        <f t="shared" si="14"/>
        <v>0.03</v>
      </c>
      <c r="E103" s="186">
        <v>-2.1299261298304587E-11</v>
      </c>
      <c r="F103" s="186">
        <v>3.6839881928293182E-10</v>
      </c>
      <c r="G103" s="186">
        <v>3.4709955798462725E-10</v>
      </c>
      <c r="H103" s="201">
        <v>44135</v>
      </c>
    </row>
    <row r="104" spans="2:12" s="202" customFormat="1" x14ac:dyDescent="0.3">
      <c r="B104" s="267">
        <v>86</v>
      </c>
      <c r="C104" s="186">
        <v>-2.1622743740754139E-9</v>
      </c>
      <c r="D104" s="197">
        <f t="shared" si="14"/>
        <v>0.03</v>
      </c>
      <c r="E104" s="186">
        <v>-2.6825243587548563E-11</v>
      </c>
      <c r="F104" s="186">
        <v>3.7392480157217614E-10</v>
      </c>
      <c r="G104" s="186">
        <v>3.4709955798462756E-10</v>
      </c>
      <c r="H104" s="201">
        <v>44165</v>
      </c>
    </row>
    <row r="105" spans="2:12" s="202" customFormat="1" x14ac:dyDescent="0.3">
      <c r="B105" s="267">
        <v>87</v>
      </c>
      <c r="C105" s="186">
        <v>-2.5418080476711736E-9</v>
      </c>
      <c r="D105" s="197">
        <f t="shared" si="14"/>
        <v>0.03</v>
      </c>
      <c r="E105" s="186">
        <v>-3.2434115611131204E-11</v>
      </c>
      <c r="F105" s="186">
        <v>3.7953367359575954E-10</v>
      </c>
      <c r="G105" s="186">
        <v>3.4709955798462833E-10</v>
      </c>
      <c r="H105" s="201">
        <v>44196</v>
      </c>
    </row>
    <row r="106" spans="2:12" s="202" customFormat="1" x14ac:dyDescent="0.3">
      <c r="B106" s="267">
        <v>88</v>
      </c>
      <c r="C106" s="186">
        <v>-2.9270347263708701E-9</v>
      </c>
      <c r="D106" s="197">
        <f t="shared" si="14"/>
        <v>0.03</v>
      </c>
      <c r="E106" s="186">
        <v>-3.8127120715067603E-11</v>
      </c>
      <c r="F106" s="186">
        <v>3.852266786996965E-10</v>
      </c>
      <c r="G106" s="186">
        <v>3.470995579846289E-10</v>
      </c>
      <c r="H106" s="201">
        <v>44227</v>
      </c>
    </row>
    <row r="107" spans="2:12" s="202" customFormat="1" x14ac:dyDescent="0.3">
      <c r="B107" s="267">
        <v>89</v>
      </c>
      <c r="C107" s="186">
        <v>-3.3180398052510627E-9</v>
      </c>
      <c r="D107" s="197">
        <f t="shared" si="14"/>
        <v>0.03</v>
      </c>
      <c r="E107" s="186">
        <v>-4.3905520895563051E-11</v>
      </c>
      <c r="F107" s="186">
        <v>3.9100507888019249E-10</v>
      </c>
      <c r="G107" s="186">
        <v>3.4709955798462942E-10</v>
      </c>
      <c r="H107" s="201">
        <v>44255</v>
      </c>
    </row>
    <row r="108" spans="2:12" s="202" customFormat="1" x14ac:dyDescent="0.3">
      <c r="B108" s="267">
        <v>90</v>
      </c>
      <c r="C108" s="186">
        <v>-3.7149099603144583E-9</v>
      </c>
      <c r="D108" s="197">
        <f t="shared" si="14"/>
        <v>0.03</v>
      </c>
      <c r="E108" s="186">
        <v>-4.9770597078765936E-11</v>
      </c>
      <c r="F108" s="186">
        <v>3.968701550633955E-10</v>
      </c>
      <c r="G108" s="186">
        <v>3.4709955798462957E-10</v>
      </c>
      <c r="H108" s="201">
        <v>44286</v>
      </c>
    </row>
    <row r="109" spans="2:12" s="202" customFormat="1" x14ac:dyDescent="0.3">
      <c r="B109" s="267">
        <v>91</v>
      </c>
      <c r="C109" s="186">
        <v>-4.1177331677038052E-9</v>
      </c>
      <c r="D109" s="197">
        <f t="shared" si="14"/>
        <v>0.03</v>
      </c>
      <c r="E109" s="186">
        <v>-5.5723649404716871E-11</v>
      </c>
      <c r="F109" s="186">
        <v>4.0282320738934674E-10</v>
      </c>
      <c r="G109" s="186">
        <v>3.4709955798462988E-10</v>
      </c>
      <c r="H109" s="201">
        <v>44316</v>
      </c>
    </row>
    <row r="110" spans="2:12" s="202" customFormat="1" x14ac:dyDescent="0.3">
      <c r="B110" s="267">
        <v>92</v>
      </c>
      <c r="C110" s="186">
        <v>-4.526598723203992E-9</v>
      </c>
      <c r="D110" s="197">
        <f t="shared" si="14"/>
        <v>0.03</v>
      </c>
      <c r="E110" s="186">
        <v>-6.1765997515557073E-11</v>
      </c>
      <c r="F110" s="186">
        <v>4.0886555550018718E-10</v>
      </c>
      <c r="G110" s="186">
        <v>3.4709955798463009E-10</v>
      </c>
      <c r="H110" s="201">
        <v>44347</v>
      </c>
    </row>
    <row r="111" spans="2:12" s="202" customFormat="1" x14ac:dyDescent="0.3">
      <c r="B111" s="267">
        <v>93</v>
      </c>
      <c r="C111" s="186">
        <v>-4.9415972620366826E-9</v>
      </c>
      <c r="D111" s="197">
        <f t="shared" si="14"/>
        <v>0.03</v>
      </c>
      <c r="E111" s="186">
        <v>-6.7898980848059878E-11</v>
      </c>
      <c r="F111" s="186">
        <v>4.1499853883269065E-10</v>
      </c>
      <c r="G111" s="186">
        <v>3.4709955798463076E-10</v>
      </c>
      <c r="H111" s="201">
        <v>44377</v>
      </c>
    </row>
    <row r="112" spans="2:12" s="202" customFormat="1" x14ac:dyDescent="0.3">
      <c r="B112" s="267">
        <v>94</v>
      </c>
      <c r="C112" s="186">
        <v>-5.3628207789518638E-9</v>
      </c>
      <c r="D112" s="197">
        <f t="shared" si="14"/>
        <v>0.03</v>
      </c>
      <c r="E112" s="186">
        <v>-7.4123958930550241E-11</v>
      </c>
      <c r="F112" s="186">
        <v>4.2122351691518106E-10</v>
      </c>
      <c r="G112" s="186">
        <v>3.4709955798463082E-10</v>
      </c>
      <c r="H112" s="201">
        <v>44408</v>
      </c>
    </row>
    <row r="113" spans="2:8" s="202" customFormat="1" x14ac:dyDescent="0.3">
      <c r="B113" s="267">
        <v>95</v>
      </c>
      <c r="C113" s="186">
        <v>-5.790362648620773E-9</v>
      </c>
      <c r="D113" s="197">
        <f t="shared" si="14"/>
        <v>0.03</v>
      </c>
      <c r="E113" s="186">
        <v>-8.0442311684277955E-11</v>
      </c>
      <c r="F113" s="186">
        <v>4.2754186966890913E-10</v>
      </c>
      <c r="G113" s="186">
        <v>3.4709955798463118E-10</v>
      </c>
      <c r="H113" s="201">
        <v>44439</v>
      </c>
    </row>
    <row r="114" spans="2:8" s="202" customFormat="1" x14ac:dyDescent="0.3">
      <c r="B114" s="267">
        <v>96</v>
      </c>
      <c r="C114" s="186">
        <v>-6.2243176463347159E-9</v>
      </c>
      <c r="D114" s="197">
        <f t="shared" si="14"/>
        <v>0.03</v>
      </c>
      <c r="E114" s="186">
        <v>-8.6855439729311596E-11</v>
      </c>
      <c r="F114" s="186">
        <v>4.3395499771394299E-10</v>
      </c>
      <c r="G114" s="186">
        <v>3.4709955798463138E-10</v>
      </c>
      <c r="H114" s="201">
        <v>44469</v>
      </c>
    </row>
    <row r="115" spans="2:8" s="202" customFormat="1" x14ac:dyDescent="0.3">
      <c r="B115" s="267">
        <v>97</v>
      </c>
      <c r="C115" s="186">
        <v>-6.6647819690143681E-9</v>
      </c>
      <c r="D115" s="197">
        <f t="shared" si="14"/>
        <v>0.03</v>
      </c>
      <c r="E115" s="186">
        <v>-9.3364764695020737E-11</v>
      </c>
      <c r="F115" s="186">
        <v>4.4046432267965228E-10</v>
      </c>
      <c r="G115" s="186">
        <v>3.4709955798463154E-10</v>
      </c>
      <c r="H115" s="201">
        <v>44500</v>
      </c>
    </row>
    <row r="116" spans="2:8" s="202" customFormat="1" x14ac:dyDescent="0.3">
      <c r="B116" s="267">
        <v>98</v>
      </c>
      <c r="C116" s="186">
        <v>-7.1118532565342154E-9</v>
      </c>
      <c r="D116" s="197">
        <f t="shared" si="14"/>
        <v>0.03</v>
      </c>
      <c r="E116" s="186">
        <v>-9.997172953521552E-11</v>
      </c>
      <c r="F116" s="186">
        <v>4.4707128751984746E-10</v>
      </c>
      <c r="G116" s="186">
        <v>3.4709955798463195E-10</v>
      </c>
      <c r="H116" s="201">
        <v>44530</v>
      </c>
    </row>
    <row r="117" spans="2:8" s="202" customFormat="1" x14ac:dyDescent="0.3">
      <c r="B117" s="267">
        <v>99</v>
      </c>
      <c r="C117" s="186">
        <v>-7.5656306133668609E-9</v>
      </c>
      <c r="D117" s="197">
        <f t="shared" si="14"/>
        <v>0.03</v>
      </c>
      <c r="E117" s="186">
        <v>-1.0667779884801323E-10</v>
      </c>
      <c r="F117" s="186">
        <v>4.5377735683264513E-10</v>
      </c>
      <c r="G117" s="186">
        <v>3.470995579846319E-10</v>
      </c>
      <c r="H117" s="201">
        <v>44561</v>
      </c>
    </row>
    <row r="118" spans="2:8" s="202" customFormat="1" x14ac:dyDescent="0.3">
      <c r="B118" s="267">
        <v>100</v>
      </c>
      <c r="C118" s="186">
        <v>-8.0262146305519961E-9</v>
      </c>
      <c r="D118" s="197">
        <f t="shared" si="14"/>
        <v>0.03</v>
      </c>
      <c r="E118" s="186">
        <v>-1.1348445920050291E-10</v>
      </c>
      <c r="F118" s="186">
        <v>4.6058401718513498E-10</v>
      </c>
      <c r="G118" s="186">
        <v>3.4709955798463206E-10</v>
      </c>
      <c r="H118" s="201">
        <v>44592</v>
      </c>
    </row>
    <row r="119" spans="2:8" s="202" customFormat="1" x14ac:dyDescent="0.3">
      <c r="B119" s="267">
        <v>101</v>
      </c>
      <c r="C119" s="186">
        <v>-8.4937074079949083E-9</v>
      </c>
      <c r="D119" s="197">
        <f t="shared" si="14"/>
        <v>0.03</v>
      </c>
      <c r="E119" s="186">
        <v>-1.2039321945827994E-10</v>
      </c>
      <c r="F119" s="186">
        <v>4.6749277744291236E-10</v>
      </c>
      <c r="G119" s="186">
        <v>3.4709955798463247E-10</v>
      </c>
      <c r="H119" s="201">
        <v>44620</v>
      </c>
    </row>
    <row r="120" spans="2:8" s="202" customFormat="1" x14ac:dyDescent="0.3">
      <c r="B120" s="267">
        <v>102</v>
      </c>
      <c r="C120" s="186">
        <v>-8.9682125770994646E-9</v>
      </c>
      <c r="D120" s="197">
        <f t="shared" si="14"/>
        <v>0.03</v>
      </c>
      <c r="E120" s="186">
        <v>-1.2740561111992362E-10</v>
      </c>
      <c r="F120" s="186">
        <v>4.7450516910455624E-10</v>
      </c>
      <c r="G120" s="186">
        <v>3.4709955798463262E-10</v>
      </c>
      <c r="H120" s="201">
        <v>44651</v>
      </c>
    </row>
    <row r="121" spans="2:8" s="202" customFormat="1" x14ac:dyDescent="0.3">
      <c r="B121" s="267">
        <v>103</v>
      </c>
      <c r="C121" s="186">
        <v>-9.4498353237405888E-9</v>
      </c>
      <c r="D121" s="197">
        <f t="shared" si="14"/>
        <v>0.03</v>
      </c>
      <c r="E121" s="186">
        <v>-1.3452318865649197E-10</v>
      </c>
      <c r="F121" s="186">
        <v>4.8162274664112485E-10</v>
      </c>
      <c r="G121" s="186">
        <v>3.4709955798463283E-10</v>
      </c>
      <c r="H121" s="201">
        <v>44681</v>
      </c>
    </row>
    <row r="122" spans="2:8" s="202" customFormat="1" x14ac:dyDescent="0.3">
      <c r="B122" s="267">
        <v>104</v>
      </c>
      <c r="C122" s="186">
        <v>-9.9386824115813311E-9</v>
      </c>
      <c r="D122" s="197">
        <f t="shared" si="14"/>
        <v>0.03</v>
      </c>
      <c r="E122" s="186">
        <v>-1.4174752985610882E-10</v>
      </c>
      <c r="F122" s="186">
        <v>4.8884708784074167E-10</v>
      </c>
      <c r="G122" s="186">
        <v>3.4709955798463288E-10</v>
      </c>
      <c r="H122" s="201">
        <v>44712</v>
      </c>
    </row>
    <row r="123" spans="2:8" s="202" customFormat="1" x14ac:dyDescent="0.3">
      <c r="B123" s="267">
        <v>105</v>
      </c>
      <c r="C123" s="186">
        <v>-1.0434862205739683E-8</v>
      </c>
      <c r="D123" s="197">
        <f t="shared" si="14"/>
        <v>0.03</v>
      </c>
      <c r="E123" s="186">
        <v>-1.4908023617371997E-10</v>
      </c>
      <c r="F123" s="186">
        <v>4.9617979415835309E-10</v>
      </c>
      <c r="G123" s="186">
        <v>3.4709955798463309E-10</v>
      </c>
      <c r="H123" s="201">
        <v>44742</v>
      </c>
    </row>
    <row r="124" spans="2:8" s="202" customFormat="1" x14ac:dyDescent="0.3">
      <c r="B124" s="267">
        <v>106</v>
      </c>
      <c r="C124" s="186">
        <v>-1.0938484696810412E-8</v>
      </c>
      <c r="D124" s="197">
        <f t="shared" si="14"/>
        <v>0.03</v>
      </c>
      <c r="E124" s="186">
        <v>-1.5652293308609523E-10</v>
      </c>
      <c r="F124" s="186">
        <v>5.0362249107072832E-10</v>
      </c>
      <c r="G124" s="186">
        <v>3.4709955798463309E-10</v>
      </c>
      <c r="H124" s="201">
        <v>44773</v>
      </c>
    </row>
    <row r="125" spans="2:8" s="202" customFormat="1" x14ac:dyDescent="0.3">
      <c r="B125" s="267">
        <v>107</v>
      </c>
      <c r="C125" s="186">
        <v>-1.1449661525247201E-8</v>
      </c>
      <c r="D125" s="197">
        <f t="shared" si="14"/>
        <v>0.03</v>
      </c>
      <c r="E125" s="186">
        <v>-1.6407727045215619E-10</v>
      </c>
      <c r="F125" s="186">
        <v>5.1117682843678956E-10</v>
      </c>
      <c r="G125" s="186">
        <v>3.4709955798463335E-10</v>
      </c>
      <c r="H125" s="201">
        <v>44804</v>
      </c>
    </row>
    <row r="126" spans="2:8" s="202" customFormat="1" x14ac:dyDescent="0.3">
      <c r="B126" s="267">
        <v>108</v>
      </c>
      <c r="C126" s="186">
        <v>-1.1968506006110543E-8</v>
      </c>
      <c r="D126" s="197">
        <f t="shared" si="14"/>
        <v>0.03</v>
      </c>
      <c r="E126" s="186">
        <v>-1.7174492287870802E-10</v>
      </c>
      <c r="F126" s="186">
        <v>5.1884448086334148E-10</v>
      </c>
      <c r="G126" s="186">
        <v>3.4709955798463345E-10</v>
      </c>
      <c r="H126" s="201">
        <v>44834</v>
      </c>
    </row>
    <row r="127" spans="2:8" s="202" customFormat="1" x14ac:dyDescent="0.3">
      <c r="B127" s="267">
        <v>109</v>
      </c>
      <c r="C127" s="186">
        <v>-1.2495133154186835E-8</v>
      </c>
      <c r="D127" s="197">
        <f t="shared" si="14"/>
        <v>0.03</v>
      </c>
      <c r="E127" s="186">
        <v>-1.7952759009165814E-10</v>
      </c>
      <c r="F127" s="186">
        <v>5.266271480762919E-10</v>
      </c>
      <c r="G127" s="186">
        <v>3.4709955798463376E-10</v>
      </c>
      <c r="H127" s="201">
        <v>44865</v>
      </c>
    </row>
    <row r="128" spans="2:8" s="202" customFormat="1" x14ac:dyDescent="0.3">
      <c r="B128" s="267">
        <v>110</v>
      </c>
      <c r="C128" s="186">
        <v>-1.3029659709484272E-8</v>
      </c>
      <c r="D128" s="197">
        <f t="shared" si="14"/>
        <v>0.03</v>
      </c>
      <c r="E128" s="186">
        <v>-1.8742699731280252E-10</v>
      </c>
      <c r="F128" s="186">
        <v>5.3452655529743623E-10</v>
      </c>
      <c r="G128" s="186">
        <v>3.4709955798463366E-10</v>
      </c>
      <c r="H128" s="201">
        <v>44895</v>
      </c>
    </row>
    <row r="129" spans="2:8" s="202" customFormat="1" x14ac:dyDescent="0.3">
      <c r="B129" s="267">
        <v>111</v>
      </c>
      <c r="C129" s="186">
        <v>-1.3572204163111169E-8</v>
      </c>
      <c r="D129" s="197">
        <f t="shared" si="14"/>
        <v>0.03</v>
      </c>
      <c r="E129" s="186">
        <v>-1.9544489564226406E-10</v>
      </c>
      <c r="F129" s="186">
        <v>5.4254445362689814E-10</v>
      </c>
      <c r="G129" s="186">
        <v>3.4709955798463407E-10</v>
      </c>
      <c r="H129" s="201">
        <v>44926</v>
      </c>
    </row>
    <row r="130" spans="2:8" s="202" customFormat="1" x14ac:dyDescent="0.3">
      <c r="B130" s="267">
        <v>112</v>
      </c>
      <c r="C130" s="186">
        <v>-1.4122886783542471E-8</v>
      </c>
      <c r="D130" s="197">
        <f t="shared" si="14"/>
        <v>0.03</v>
      </c>
      <c r="E130" s="186">
        <v>-2.0358306244666753E-10</v>
      </c>
      <c r="F130" s="186">
        <v>5.5068262043130168E-10</v>
      </c>
      <c r="G130" s="186">
        <v>3.4709955798463412E-10</v>
      </c>
      <c r="H130" s="201">
        <v>44957</v>
      </c>
    </row>
    <row r="131" spans="2:8" s="202" customFormat="1" x14ac:dyDescent="0.3">
      <c r="B131" s="267">
        <v>113</v>
      </c>
      <c r="C131" s="186">
        <v>-1.4681829643280243E-8</v>
      </c>
      <c r="D131" s="197">
        <f t="shared" si="14"/>
        <v>0.03</v>
      </c>
      <c r="E131" s="186">
        <v>-2.1184330175313707E-10</v>
      </c>
      <c r="F131" s="186">
        <v>5.5894285973777119E-10</v>
      </c>
      <c r="G131" s="186">
        <v>3.4709955798463418E-10</v>
      </c>
      <c r="H131" s="201">
        <v>44985</v>
      </c>
    </row>
    <row r="132" spans="2:8" s="202" customFormat="1" x14ac:dyDescent="0.3">
      <c r="B132" s="267">
        <v>114</v>
      </c>
      <c r="C132" s="186">
        <v>-1.5249156645914079E-8</v>
      </c>
      <c r="D132" s="197">
        <f t="shared" si="14"/>
        <v>0.03</v>
      </c>
      <c r="E132" s="186">
        <v>-2.2022744464920363E-10</v>
      </c>
      <c r="F132" s="186">
        <v>5.6732700263383791E-10</v>
      </c>
      <c r="G132" s="186">
        <v>3.4709955798463428E-10</v>
      </c>
      <c r="H132" s="201">
        <v>45016</v>
      </c>
    </row>
    <row r="133" spans="2:8" s="202" customFormat="1" x14ac:dyDescent="0.3">
      <c r="B133" s="267">
        <v>115</v>
      </c>
      <c r="C133" s="186">
        <v>-1.5824993553587424E-8</v>
      </c>
      <c r="D133" s="197">
        <f t="shared" si="14"/>
        <v>0.03</v>
      </c>
      <c r="E133" s="186">
        <v>-2.2873734968871119E-10</v>
      </c>
      <c r="F133" s="186">
        <v>5.758369076733456E-10</v>
      </c>
      <c r="G133" s="186">
        <v>3.4709955798463443E-10</v>
      </c>
      <c r="H133" s="201">
        <v>45046</v>
      </c>
    </row>
    <row r="134" spans="2:8" s="202" customFormat="1" x14ac:dyDescent="0.3">
      <c r="B134" s="267">
        <v>116</v>
      </c>
      <c r="C134" s="186">
        <v>-1.6409468014875869E-8</v>
      </c>
      <c r="D134" s="197">
        <f t="shared" si="14"/>
        <v>0.03</v>
      </c>
      <c r="E134" s="186">
        <v>-2.3737490330381136E-10</v>
      </c>
      <c r="F134" s="186">
        <v>5.8447446128844585E-10</v>
      </c>
      <c r="G134" s="186">
        <v>3.4709955798463454E-10</v>
      </c>
      <c r="H134" s="201">
        <v>45077</v>
      </c>
    </row>
    <row r="135" spans="2:8" s="202" customFormat="1" x14ac:dyDescent="0.3">
      <c r="B135" s="267">
        <v>117</v>
      </c>
      <c r="C135" s="186">
        <v>-1.7002709593083642E-8</v>
      </c>
      <c r="D135" s="197">
        <f t="shared" si="14"/>
        <v>0.03</v>
      </c>
      <c r="E135" s="186">
        <v>-2.4614202022313801E-10</v>
      </c>
      <c r="F135" s="186">
        <v>5.932415782077726E-10</v>
      </c>
      <c r="G135" s="186">
        <v>3.4709955798463459E-10</v>
      </c>
      <c r="H135" s="201">
        <v>45107</v>
      </c>
    </row>
    <row r="136" spans="2:8" s="202" customFormat="1" x14ac:dyDescent="0.3">
      <c r="B136" s="267">
        <v>118</v>
      </c>
      <c r="C136" s="186">
        <v>-1.7604849794964531E-8</v>
      </c>
      <c r="D136" s="197">
        <f t="shared" si="14"/>
        <v>0.03</v>
      </c>
      <c r="E136" s="186">
        <v>-2.5504064389625461E-10</v>
      </c>
      <c r="F136" s="186">
        <v>6.021402018808893E-10</v>
      </c>
      <c r="G136" s="186">
        <v>3.4709955798463469E-10</v>
      </c>
      <c r="H136" s="201">
        <v>45138</v>
      </c>
    </row>
    <row r="137" spans="2:8" s="202" customFormat="1" x14ac:dyDescent="0.3">
      <c r="B137" s="267">
        <v>119</v>
      </c>
      <c r="C137" s="186">
        <v>-1.8216022099873634E-8</v>
      </c>
      <c r="D137" s="197">
        <f t="shared" si="14"/>
        <v>0.03</v>
      </c>
      <c r="E137" s="186">
        <v>-2.6407274692446793E-10</v>
      </c>
      <c r="F137" s="186">
        <v>6.1117230490910278E-10</v>
      </c>
      <c r="G137" s="186">
        <v>3.4709955798463485E-10</v>
      </c>
      <c r="H137" s="201">
        <v>45169</v>
      </c>
    </row>
    <row r="138" spans="2:8" s="202" customFormat="1" x14ac:dyDescent="0.3">
      <c r="B138" s="267">
        <v>120</v>
      </c>
      <c r="C138" s="186">
        <v>-1.8836361989356373E-8</v>
      </c>
      <c r="D138" s="197">
        <f t="shared" si="14"/>
        <v>0.03</v>
      </c>
      <c r="E138" s="186">
        <v>-2.7324033149810448E-10</v>
      </c>
      <c r="F138" s="186">
        <v>6.2033988948273954E-10</v>
      </c>
      <c r="G138" s="186">
        <v>3.4709955798463505E-10</v>
      </c>
      <c r="H138" s="201">
        <v>45199</v>
      </c>
    </row>
    <row r="139" spans="2:8" s="202" customFormat="1" ht="14.4" x14ac:dyDescent="0.3">
      <c r="B139" s="267">
        <v>121</v>
      </c>
      <c r="C139" s="186">
        <v>-1.9466006977181352E-8</v>
      </c>
      <c r="D139" s="197">
        <f t="shared" si="14"/>
        <v>0.03</v>
      </c>
      <c r="E139" s="186">
        <v>-2.8254542984034559E-10</v>
      </c>
      <c r="F139" s="186">
        <v>6.296449878249807E-10</v>
      </c>
      <c r="G139" s="186">
        <v>3.4709955798463505E-10</v>
      </c>
      <c r="H139" s="203"/>
    </row>
    <row r="140" spans="2:8" s="202" customFormat="1" ht="14.4" x14ac:dyDescent="0.3">
      <c r="B140" s="267">
        <v>122</v>
      </c>
      <c r="C140" s="186">
        <v>-2.0105096639823709E-8</v>
      </c>
      <c r="D140" s="197">
        <f t="shared" si="14"/>
        <v>0.03</v>
      </c>
      <c r="E140" s="186">
        <v>-2.9199010465772026E-10</v>
      </c>
      <c r="F140" s="186">
        <v>6.3908966264235531E-10</v>
      </c>
      <c r="G140" s="186">
        <v>3.4709955798463511E-10</v>
      </c>
      <c r="H140" s="203"/>
    </row>
    <row r="141" spans="2:8" s="202" customFormat="1" ht="14.4" x14ac:dyDescent="0.3">
      <c r="B141" s="267">
        <v>123</v>
      </c>
      <c r="C141" s="186">
        <v>-2.07537726474057E-8</v>
      </c>
      <c r="D141" s="197">
        <f t="shared" si="14"/>
        <v>0.03</v>
      </c>
      <c r="E141" s="186">
        <v>-3.0157644959735563E-10</v>
      </c>
      <c r="F141" s="186">
        <v>6.4867600758199089E-10</v>
      </c>
      <c r="G141" s="186">
        <v>3.4709955798463521E-10</v>
      </c>
      <c r="H141" s="203"/>
    </row>
    <row r="142" spans="2:8" s="202" customFormat="1" ht="14.4" x14ac:dyDescent="0.3">
      <c r="B142" s="267">
        <v>124</v>
      </c>
      <c r="C142" s="186">
        <v>-2.1412178795101421E-8</v>
      </c>
      <c r="D142" s="197">
        <f t="shared" si="14"/>
        <v>0.03</v>
      </c>
      <c r="E142" s="186">
        <v>-3.113065897110855E-10</v>
      </c>
      <c r="F142" s="186">
        <v>6.5840614769572081E-10</v>
      </c>
      <c r="G142" s="186">
        <v>3.4709955798463531E-10</v>
      </c>
      <c r="H142" s="203"/>
    </row>
    <row r="143" spans="2:8" s="202" customFormat="1" ht="14.4" x14ac:dyDescent="0.3">
      <c r="B143" s="267">
        <v>125</v>
      </c>
      <c r="C143" s="186">
        <v>-2.2080461035012578E-8</v>
      </c>
      <c r="D143" s="197">
        <f t="shared" si="14"/>
        <v>0.03</v>
      </c>
      <c r="E143" s="186">
        <v>-3.2118268192652129E-10</v>
      </c>
      <c r="F143" s="186">
        <v>6.6828223991115681E-10</v>
      </c>
      <c r="G143" s="186">
        <v>3.4709955798463557E-10</v>
      </c>
      <c r="H143" s="203"/>
    </row>
    <row r="144" spans="2:8" s="202" customFormat="1" ht="14.4" x14ac:dyDescent="0.3">
      <c r="B144" s="267">
        <v>126</v>
      </c>
      <c r="C144" s="186">
        <v>-2.2758767508522401E-8</v>
      </c>
      <c r="D144" s="197">
        <f t="shared" si="14"/>
        <v>0.03</v>
      </c>
      <c r="E144" s="186">
        <v>-3.3120691552518865E-10</v>
      </c>
      <c r="F144" s="186">
        <v>6.7830647350982412E-10</v>
      </c>
      <c r="G144" s="186">
        <v>3.4709955798463547E-10</v>
      </c>
      <c r="H144" s="203"/>
    </row>
    <row r="145" spans="2:8" s="202" customFormat="1" ht="14.4" x14ac:dyDescent="0.3">
      <c r="B145" s="267">
        <v>127</v>
      </c>
      <c r="C145" s="186">
        <v>-2.3447248579134873E-8</v>
      </c>
      <c r="D145" s="197">
        <f t="shared" si="14"/>
        <v>0.03</v>
      </c>
      <c r="E145" s="186">
        <v>-3.4138151262783599E-10</v>
      </c>
      <c r="F145" s="186">
        <v>6.8848107061247171E-10</v>
      </c>
      <c r="G145" s="186">
        <v>3.4709955798463567E-10</v>
      </c>
      <c r="H145" s="203"/>
    </row>
    <row r="146" spans="2:8" s="202" customFormat="1" ht="14.4" x14ac:dyDescent="0.3">
      <c r="B146" s="267">
        <v>128</v>
      </c>
      <c r="C146" s="186">
        <v>-2.4146056865806531E-8</v>
      </c>
      <c r="D146" s="197">
        <f t="shared" si="14"/>
        <v>0.03</v>
      </c>
      <c r="E146" s="186">
        <v>-3.5170872868702309E-10</v>
      </c>
      <c r="F146" s="186">
        <v>6.9880828667165871E-10</v>
      </c>
      <c r="G146" s="186">
        <v>3.4709955798463567E-10</v>
      </c>
      <c r="H146" s="203"/>
    </row>
    <row r="147" spans="2:8" s="202" customFormat="1" ht="14.4" x14ac:dyDescent="0.3">
      <c r="B147" s="267">
        <v>129</v>
      </c>
      <c r="C147" s="186">
        <v>-2.4855347276778264E-8</v>
      </c>
      <c r="D147" s="197">
        <f t="shared" si="14"/>
        <v>0.03</v>
      </c>
      <c r="E147" s="186">
        <v>-3.6219085298709796E-10</v>
      </c>
      <c r="F147" s="186">
        <v>7.0929041097173384E-10</v>
      </c>
      <c r="G147" s="186">
        <v>3.4709955798463588E-10</v>
      </c>
      <c r="H147" s="203"/>
    </row>
    <row r="148" spans="2:8" s="202" customFormat="1" x14ac:dyDescent="0.3">
      <c r="B148" s="267">
        <v>130</v>
      </c>
      <c r="C148" s="186">
        <v>-2.5575277043914573E-8</v>
      </c>
      <c r="D148" s="197">
        <f t="shared" si="14"/>
        <v>0.03</v>
      </c>
      <c r="E148" s="186">
        <v>-3.7283020915167396E-10</v>
      </c>
      <c r="F148" s="186">
        <v>7.1992976713630995E-10</v>
      </c>
      <c r="G148" s="186">
        <v>3.4709955798463599E-10</v>
      </c>
      <c r="H148" s="204"/>
    </row>
    <row r="149" spans="2:8" s="202" customFormat="1" x14ac:dyDescent="0.3">
      <c r="B149" s="267">
        <v>131</v>
      </c>
      <c r="C149" s="186">
        <v>-2.6306005757557928E-8</v>
      </c>
      <c r="D149" s="197">
        <f t="shared" si="14"/>
        <v>0.03</v>
      </c>
      <c r="E149" s="186">
        <v>-3.8362915565871857E-10</v>
      </c>
      <c r="F149" s="186">
        <v>7.307287136433545E-10</v>
      </c>
      <c r="G149" s="186">
        <v>3.4709955798463593E-10</v>
      </c>
      <c r="H149" s="204"/>
    </row>
    <row r="150" spans="2:8" s="202" customFormat="1" x14ac:dyDescent="0.3">
      <c r="B150" s="267">
        <v>132</v>
      </c>
      <c r="C150" s="186">
        <v>-2.7047695401905934E-8</v>
      </c>
      <c r="D150" s="197">
        <f t="shared" si="14"/>
        <v>0.03</v>
      </c>
      <c r="E150" s="186">
        <v>-3.945900863633689E-10</v>
      </c>
      <c r="F150" s="186">
        <v>7.4168964434800479E-10</v>
      </c>
      <c r="G150" s="186">
        <v>3.4709955798463593E-10</v>
      </c>
      <c r="H150" s="204"/>
    </row>
    <row r="151" spans="2:8" s="202" customFormat="1" x14ac:dyDescent="0.3">
      <c r="B151" s="267">
        <v>133</v>
      </c>
      <c r="C151" s="186">
        <v>-2.780051039091916E-8</v>
      </c>
      <c r="D151" s="197">
        <f t="shared" si="14"/>
        <v>0.03</v>
      </c>
      <c r="E151" s="186">
        <v>-4.0571543102858899E-10</v>
      </c>
      <c r="F151" s="186">
        <v>7.5281498901322524E-10</v>
      </c>
      <c r="G151" s="186">
        <v>3.4709955798463624E-10</v>
      </c>
      <c r="H151" s="204"/>
    </row>
    <row r="152" spans="2:8" s="202" customFormat="1" x14ac:dyDescent="0.3">
      <c r="B152" s="267">
        <v>134</v>
      </c>
      <c r="C152" s="186">
        <v>-2.8564617604767583E-8</v>
      </c>
      <c r="D152" s="197">
        <f t="shared" si="14"/>
        <v>0.03</v>
      </c>
      <c r="E152" s="186">
        <v>-4.1700765586378737E-10</v>
      </c>
      <c r="F152" s="186">
        <v>7.6410721384842362E-10</v>
      </c>
      <c r="G152" s="186">
        <v>3.470995579846363E-10</v>
      </c>
      <c r="H152" s="204"/>
    </row>
    <row r="153" spans="2:8" s="202" customFormat="1" x14ac:dyDescent="0.3">
      <c r="B153" s="267">
        <v>135</v>
      </c>
      <c r="C153" s="186">
        <v>-2.9340186426823733E-8</v>
      </c>
      <c r="D153" s="197">
        <f t="shared" si="14"/>
        <v>0.03</v>
      </c>
      <c r="E153" s="186">
        <v>-4.2846926407151375E-10</v>
      </c>
      <c r="F153" s="186">
        <v>7.7556882205615031E-10</v>
      </c>
      <c r="G153" s="186">
        <v>3.470995579846365E-10</v>
      </c>
      <c r="H153" s="204"/>
    </row>
    <row r="154" spans="2:8" s="202" customFormat="1" x14ac:dyDescent="0.3">
      <c r="B154" s="267">
        <v>136</v>
      </c>
      <c r="C154" s="186">
        <v>-3.0127388781210725E-8</v>
      </c>
      <c r="D154" s="197">
        <f t="shared" si="14"/>
        <v>0.03</v>
      </c>
      <c r="E154" s="186">
        <v>-4.40102796402356E-10</v>
      </c>
      <c r="F154" s="186">
        <v>7.8720235438699245E-10</v>
      </c>
      <c r="G154" s="186">
        <v>3.4709955798463645E-10</v>
      </c>
      <c r="H154" s="204"/>
    </row>
    <row r="155" spans="2:8" s="202" customFormat="1" x14ac:dyDescent="0.3">
      <c r="B155" s="267">
        <v>137</v>
      </c>
      <c r="C155" s="186">
        <v>-3.0926399170913521E-8</v>
      </c>
      <c r="D155" s="197">
        <f t="shared" si="14"/>
        <v>0.03</v>
      </c>
      <c r="E155" s="186">
        <v>-4.5191083171816086E-10</v>
      </c>
      <c r="F155" s="186">
        <v>7.9901038970279731E-10</v>
      </c>
      <c r="G155" s="186">
        <v>3.4709955798463645E-10</v>
      </c>
      <c r="H155" s="204"/>
    </row>
    <row r="156" spans="2:8" s="202" customFormat="1" x14ac:dyDescent="0.3">
      <c r="B156" s="267">
        <v>138</v>
      </c>
      <c r="C156" s="186">
        <v>-3.173739471646186E-8</v>
      </c>
      <c r="D156" s="197">
        <f t="shared" si="14"/>
        <v>0.03</v>
      </c>
      <c r="E156" s="186">
        <v>-4.6389598756370282E-10</v>
      </c>
      <c r="F156" s="186">
        <v>8.1099554554833947E-10</v>
      </c>
      <c r="G156" s="186">
        <v>3.4709955798463666E-10</v>
      </c>
      <c r="H156" s="204"/>
    </row>
    <row r="157" spans="2:8" s="202" customFormat="1" x14ac:dyDescent="0.3">
      <c r="B157" s="267">
        <v>139</v>
      </c>
      <c r="C157" s="186">
        <v>-3.2560555195193426E-8</v>
      </c>
      <c r="D157" s="197">
        <f t="shared" si="14"/>
        <v>0.03</v>
      </c>
      <c r="E157" s="186">
        <v>-4.7606092074692793E-10</v>
      </c>
      <c r="F157" s="186">
        <v>8.2316047873156459E-10</v>
      </c>
      <c r="G157" s="186">
        <v>3.4709955798463671E-10</v>
      </c>
      <c r="H157" s="204"/>
    </row>
    <row r="158" spans="2:8" s="202" customFormat="1" x14ac:dyDescent="0.3">
      <c r="B158" s="267">
        <v>140</v>
      </c>
      <c r="C158" s="186">
        <v>-3.3396063081105966E-8</v>
      </c>
      <c r="D158" s="197">
        <f t="shared" si="14"/>
        <v>0.03</v>
      </c>
      <c r="E158" s="186">
        <v>-4.8840832792790137E-10</v>
      </c>
      <c r="F158" s="186">
        <v>8.3550788591253814E-10</v>
      </c>
      <c r="G158" s="186">
        <v>3.4709955798463676E-10</v>
      </c>
      <c r="H158" s="204"/>
    </row>
    <row r="159" spans="2:8" s="202" customFormat="1" x14ac:dyDescent="0.3">
      <c r="B159" s="267">
        <v>141</v>
      </c>
      <c r="C159" s="186">
        <v>-3.4244103585307193E-8</v>
      </c>
      <c r="D159" s="197">
        <f t="shared" si="14"/>
        <v>0.03</v>
      </c>
      <c r="E159" s="186">
        <v>-5.0094094621658943E-10</v>
      </c>
      <c r="F159" s="186">
        <v>8.480405042012263E-10</v>
      </c>
      <c r="G159" s="186">
        <v>3.4709955798463686E-10</v>
      </c>
      <c r="H159" s="204"/>
    </row>
    <row r="160" spans="2:8" s="202" customFormat="1" x14ac:dyDescent="0.3">
      <c r="B160" s="267">
        <v>142</v>
      </c>
      <c r="C160" s="186">
        <v>-3.510486469707144E-8</v>
      </c>
      <c r="D160" s="197">
        <f t="shared" si="14"/>
        <v>0.03</v>
      </c>
      <c r="E160" s="186">
        <v>-5.1366155377960788E-10</v>
      </c>
      <c r="F160" s="186">
        <v>8.6076111176424474E-10</v>
      </c>
      <c r="G160" s="186">
        <v>3.4709955798463681E-10</v>
      </c>
      <c r="H160" s="204"/>
    </row>
    <row r="161" spans="2:8" s="202" customFormat="1" x14ac:dyDescent="0.3">
      <c r="B161" s="267">
        <v>143</v>
      </c>
      <c r="C161" s="186">
        <v>-3.5978537225512148E-8</v>
      </c>
      <c r="D161" s="197">
        <f t="shared" si="14"/>
        <v>0.03</v>
      </c>
      <c r="E161" s="186">
        <v>-5.2657297045607158E-10</v>
      </c>
      <c r="F161" s="186">
        <v>8.7367252844070855E-10</v>
      </c>
      <c r="G161" s="186">
        <v>3.4709955798463702E-10</v>
      </c>
      <c r="H161" s="204"/>
    </row>
    <row r="162" spans="2:8" s="202" customFormat="1" x14ac:dyDescent="0.3">
      <c r="B162" s="267">
        <v>144</v>
      </c>
      <c r="C162" s="186">
        <v>-3.6865314841879467E-8</v>
      </c>
      <c r="D162" s="197">
        <f t="shared" si="14"/>
        <v>0.03</v>
      </c>
      <c r="E162" s="186">
        <v>-5.3967805838268218E-10</v>
      </c>
      <c r="F162" s="186">
        <v>8.8677761636731935E-10</v>
      </c>
      <c r="G162" s="186">
        <v>3.4709955798463712E-10</v>
      </c>
      <c r="H162" s="204"/>
    </row>
    <row r="163" spans="2:8" s="202" customFormat="1" x14ac:dyDescent="0.3">
      <c r="B163" s="267">
        <v>145</v>
      </c>
      <c r="C163" s="186">
        <v>-3.7765394122492294E-8</v>
      </c>
      <c r="D163" s="197">
        <f t="shared" ref="D163:D205" si="15">$D$18</f>
        <v>0.03</v>
      </c>
      <c r="E163" s="186">
        <v>-5.5297972262819194E-10</v>
      </c>
      <c r="F163" s="186">
        <v>9.0007928061282912E-10</v>
      </c>
      <c r="G163" s="186">
        <v>3.4709955798463723E-10</v>
      </c>
      <c r="H163" s="204"/>
    </row>
    <row r="164" spans="2:8" s="202" customFormat="1" x14ac:dyDescent="0.3">
      <c r="B164" s="267">
        <v>146</v>
      </c>
      <c r="C164" s="186">
        <v>-3.8678974592314315E-8</v>
      </c>
      <c r="D164" s="197">
        <f t="shared" si="15"/>
        <v>0.03</v>
      </c>
      <c r="E164" s="186">
        <v>-5.6648091183738436E-10</v>
      </c>
      <c r="F164" s="186">
        <v>9.1358046982202164E-10</v>
      </c>
      <c r="G164" s="186">
        <v>3.4709955798463723E-10</v>
      </c>
      <c r="H164" s="204"/>
    </row>
    <row r="165" spans="2:8" s="202" customFormat="1" x14ac:dyDescent="0.3">
      <c r="B165" s="267">
        <v>147</v>
      </c>
      <c r="C165" s="186">
        <v>-3.9606258769183665E-8</v>
      </c>
      <c r="D165" s="197">
        <f t="shared" si="15"/>
        <v>0.03</v>
      </c>
      <c r="E165" s="186">
        <v>-5.8018461888471472E-10</v>
      </c>
      <c r="F165" s="186">
        <v>9.27284176869352E-10</v>
      </c>
      <c r="G165" s="186">
        <v>3.4709955798463728E-10</v>
      </c>
      <c r="H165" s="204"/>
    </row>
    <row r="166" spans="2:8" s="202" customFormat="1" x14ac:dyDescent="0.3">
      <c r="B166" s="267">
        <v>148</v>
      </c>
      <c r="C166" s="186">
        <v>-4.0547452208706057E-8</v>
      </c>
      <c r="D166" s="197">
        <f t="shared" si="15"/>
        <v>0.03</v>
      </c>
      <c r="E166" s="186">
        <v>-5.94093881537755E-10</v>
      </c>
      <c r="F166" s="186">
        <v>9.4119343952239228E-10</v>
      </c>
      <c r="G166" s="186">
        <v>3.4709955798463738E-10</v>
      </c>
      <c r="H166" s="204"/>
    </row>
    <row r="167" spans="2:8" s="202" customFormat="1" x14ac:dyDescent="0.3">
      <c r="B167" s="267">
        <v>149</v>
      </c>
      <c r="C167" s="186">
        <v>-4.1502763549821287E-8</v>
      </c>
      <c r="D167" s="197">
        <f t="shared" si="15"/>
        <v>0.03</v>
      </c>
      <c r="E167" s="186">
        <v>-6.0821178313059084E-10</v>
      </c>
      <c r="F167" s="186">
        <v>9.5531134111522833E-10</v>
      </c>
      <c r="G167" s="186">
        <v>3.4709955798463748E-10</v>
      </c>
      <c r="H167" s="204"/>
    </row>
    <row r="168" spans="2:8" s="202" customFormat="1" x14ac:dyDescent="0.3">
      <c r="B168" s="267">
        <v>150</v>
      </c>
      <c r="C168" s="186">
        <v>-4.2472404561053244E-8</v>
      </c>
      <c r="D168" s="197">
        <f t="shared" si="15"/>
        <v>0.03</v>
      </c>
      <c r="E168" s="186">
        <v>-6.2254145324731923E-10</v>
      </c>
      <c r="F168" s="186">
        <v>9.6964101123195661E-10</v>
      </c>
      <c r="G168" s="186">
        <v>3.4709955798463743E-10</v>
      </c>
      <c r="H168" s="204"/>
    </row>
    <row r="169" spans="2:8" s="202" customFormat="1" x14ac:dyDescent="0.3">
      <c r="B169" s="267">
        <v>151</v>
      </c>
      <c r="C169" s="186">
        <v>-4.3456590187453683E-8</v>
      </c>
      <c r="D169" s="197">
        <f t="shared" si="15"/>
        <v>0.03</v>
      </c>
      <c r="E169" s="186">
        <v>-6.3708606841579867E-10</v>
      </c>
      <c r="F169" s="186">
        <v>9.8418562640043636E-10</v>
      </c>
      <c r="G169" s="186">
        <v>3.4709955798463764E-10</v>
      </c>
      <c r="H169" s="204"/>
    </row>
    <row r="170" spans="2:8" s="202" customFormat="1" x14ac:dyDescent="0.3">
      <c r="B170" s="267">
        <v>152</v>
      </c>
      <c r="C170" s="186">
        <v>-4.4455538598250129E-8</v>
      </c>
      <c r="D170" s="197">
        <f t="shared" si="15"/>
        <v>0.03</v>
      </c>
      <c r="E170" s="186">
        <v>-6.518488528118052E-10</v>
      </c>
      <c r="F170" s="186">
        <v>9.9894841079644289E-10</v>
      </c>
      <c r="G170" s="186">
        <v>3.4709955798463774E-10</v>
      </c>
      <c r="H170" s="204"/>
    </row>
    <row r="171" spans="2:8" s="202" customFormat="1" x14ac:dyDescent="0.3">
      <c r="B171" s="267">
        <v>153</v>
      </c>
      <c r="C171" s="186">
        <v>-4.5469471235208519E-8</v>
      </c>
      <c r="D171" s="197">
        <f t="shared" si="15"/>
        <v>0.03</v>
      </c>
      <c r="E171" s="186">
        <v>-6.6683307897375189E-10</v>
      </c>
      <c r="F171" s="186">
        <v>1.0139326369583897E-9</v>
      </c>
      <c r="G171" s="186">
        <v>3.4709955798463785E-10</v>
      </c>
      <c r="H171" s="204"/>
    </row>
    <row r="172" spans="2:8" s="202" customFormat="1" x14ac:dyDescent="0.3">
      <c r="B172" s="267">
        <v>154</v>
      </c>
      <c r="C172" s="186">
        <v>-4.6498612861721286E-8</v>
      </c>
      <c r="D172" s="197">
        <f t="shared" si="15"/>
        <v>0.03</v>
      </c>
      <c r="E172" s="186">
        <v>-6.8204206852812771E-10</v>
      </c>
      <c r="F172" s="186">
        <v>1.0291416265127656E-9</v>
      </c>
      <c r="G172" s="186">
        <v>3.4709955798463785E-10</v>
      </c>
      <c r="H172" s="204"/>
    </row>
    <row r="173" spans="2:8" s="202" customFormat="1" x14ac:dyDescent="0.3">
      <c r="B173" s="267">
        <v>155</v>
      </c>
      <c r="C173" s="186">
        <v>-4.7543191612631742E-8</v>
      </c>
      <c r="D173" s="197">
        <f t="shared" si="15"/>
        <v>0.03</v>
      </c>
      <c r="E173" s="186">
        <v>-6.9747919292581927E-10</v>
      </c>
      <c r="F173" s="186">
        <v>1.0445787509104572E-9</v>
      </c>
      <c r="G173" s="186">
        <v>3.470995579846379E-10</v>
      </c>
      <c r="H173" s="204"/>
    </row>
    <row r="174" spans="2:8" s="202" customFormat="1" x14ac:dyDescent="0.3">
      <c r="B174" s="267">
        <v>156</v>
      </c>
      <c r="C174" s="186">
        <v>-4.8603439044805859E-8</v>
      </c>
      <c r="D174" s="197">
        <f t="shared" si="15"/>
        <v>0.03</v>
      </c>
      <c r="E174" s="186">
        <v>-7.1314787418947613E-10</v>
      </c>
      <c r="F174" s="186">
        <v>1.060247432174114E-9</v>
      </c>
      <c r="G174" s="186">
        <v>3.470995579846379E-10</v>
      </c>
      <c r="H174" s="204"/>
    </row>
    <row r="175" spans="2:8" s="202" customFormat="1" x14ac:dyDescent="0.3">
      <c r="B175" s="267">
        <v>157</v>
      </c>
      <c r="C175" s="186">
        <v>-4.9679590188462581E-8</v>
      </c>
      <c r="D175" s="197">
        <f t="shared" si="15"/>
        <v>0.03</v>
      </c>
      <c r="E175" s="186">
        <v>-7.2905158567208788E-10</v>
      </c>
      <c r="F175" s="186">
        <v>1.076151143656726E-9</v>
      </c>
      <c r="G175" s="186">
        <v>3.4709955798463816E-10</v>
      </c>
      <c r="H175" s="204"/>
    </row>
    <row r="176" spans="2:8" s="202" customFormat="1" x14ac:dyDescent="0.3">
      <c r="B176" s="267">
        <v>158</v>
      </c>
      <c r="C176" s="186">
        <v>-5.0771883599274161E-8</v>
      </c>
      <c r="D176" s="197">
        <f t="shared" si="15"/>
        <v>0.03</v>
      </c>
      <c r="E176" s="186">
        <v>-7.4519385282693873E-10</v>
      </c>
      <c r="F176" s="186">
        <v>1.0922934108115769E-9</v>
      </c>
      <c r="G176" s="186">
        <v>3.470995579846381E-10</v>
      </c>
      <c r="H176" s="204"/>
    </row>
    <row r="177" spans="2:8" s="202" customFormat="1" x14ac:dyDescent="0.3">
      <c r="B177" s="267">
        <v>159</v>
      </c>
      <c r="C177" s="186">
        <v>-5.1880561411247912E-8</v>
      </c>
      <c r="D177" s="197">
        <f t="shared" si="15"/>
        <v>0.03</v>
      </c>
      <c r="E177" s="186">
        <v>-7.6157825398911235E-10</v>
      </c>
      <c r="F177" s="186">
        <v>1.1086778119737505E-9</v>
      </c>
      <c r="G177" s="186">
        <v>3.4709955798463821E-10</v>
      </c>
      <c r="H177" s="204"/>
    </row>
    <row r="178" spans="2:8" s="202" customFormat="1" x14ac:dyDescent="0.3">
      <c r="B178" s="267">
        <v>160</v>
      </c>
      <c r="C178" s="186">
        <v>-5.300586939040127E-8</v>
      </c>
      <c r="D178" s="197">
        <f t="shared" si="15"/>
        <v>0.03</v>
      </c>
      <c r="E178" s="186">
        <v>-7.7820842116871867E-10</v>
      </c>
      <c r="F178" s="186">
        <v>1.1253079791533569E-9</v>
      </c>
      <c r="G178" s="186">
        <v>3.4709955798463831E-10</v>
      </c>
      <c r="H178" s="204"/>
    </row>
    <row r="179" spans="2:8" s="202" customFormat="1" x14ac:dyDescent="0.3">
      <c r="B179" s="267">
        <v>161</v>
      </c>
      <c r="C179" s="186">
        <v>-5.4148056989241925E-8</v>
      </c>
      <c r="D179" s="197">
        <f t="shared" si="15"/>
        <v>0.03</v>
      </c>
      <c r="E179" s="186">
        <v>-7.9508804085601907E-10</v>
      </c>
      <c r="F179" s="186">
        <v>1.1421875988406574E-9</v>
      </c>
      <c r="G179" s="186">
        <v>3.4709955798463841E-10</v>
      </c>
      <c r="H179" s="204"/>
    </row>
    <row r="180" spans="2:8" s="202" customFormat="1" x14ac:dyDescent="0.3">
      <c r="B180" s="267">
        <v>162</v>
      </c>
      <c r="C180" s="186">
        <v>-5.530737740206519E-8</v>
      </c>
      <c r="D180" s="197">
        <f t="shared" si="15"/>
        <v>0.03</v>
      </c>
      <c r="E180" s="186">
        <v>-8.1222085483862885E-10</v>
      </c>
      <c r="F180" s="186">
        <v>1.1593204128232674E-9</v>
      </c>
      <c r="G180" s="186">
        <v>3.4709955798463852E-10</v>
      </c>
      <c r="H180" s="204"/>
    </row>
    <row r="181" spans="2:8" s="202" customFormat="1" x14ac:dyDescent="0.3">
      <c r="B181" s="267">
        <v>163</v>
      </c>
      <c r="C181" s="186">
        <v>-5.6484087621080803E-8</v>
      </c>
      <c r="D181" s="197">
        <f t="shared" si="15"/>
        <v>0.03</v>
      </c>
      <c r="E181" s="186">
        <v>-8.2961066103097779E-10</v>
      </c>
      <c r="F181" s="186">
        <v>1.1767102190156163E-9</v>
      </c>
      <c r="G181" s="186">
        <v>3.4709955798463852E-10</v>
      </c>
      <c r="H181" s="204"/>
    </row>
    <row r="182" spans="2:8" s="202" customFormat="1" x14ac:dyDescent="0.3">
      <c r="B182" s="267">
        <v>164</v>
      </c>
      <c r="C182" s="186">
        <v>-5.7678448493381656E-8</v>
      </c>
      <c r="D182" s="197">
        <f t="shared" si="15"/>
        <v>0.03</v>
      </c>
      <c r="E182" s="186">
        <v>-8.4726131431621197E-10</v>
      </c>
      <c r="F182" s="186">
        <v>1.1943608723008504E-9</v>
      </c>
      <c r="G182" s="186">
        <v>3.4709955798463852E-10</v>
      </c>
      <c r="H182" s="204"/>
    </row>
    <row r="183" spans="2:8" s="202" customFormat="1" x14ac:dyDescent="0.3">
      <c r="B183" s="267">
        <v>165</v>
      </c>
      <c r="C183" s="186">
        <v>-5.8890724778767021E-8</v>
      </c>
      <c r="D183" s="197">
        <f t="shared" si="15"/>
        <v>0.03</v>
      </c>
      <c r="E183" s="186">
        <v>-8.6517672740072484E-10</v>
      </c>
      <c r="F183" s="186">
        <v>1.2122762853853636E-9</v>
      </c>
      <c r="G183" s="186">
        <v>3.4709955798463867E-10</v>
      </c>
      <c r="H183" s="204"/>
    </row>
    <row r="184" spans="2:8" s="202" customFormat="1" x14ac:dyDescent="0.3">
      <c r="B184" s="267">
        <v>166</v>
      </c>
      <c r="C184" s="186">
        <v>-6.0121185208433165E-8</v>
      </c>
      <c r="D184" s="197">
        <f t="shared" si="15"/>
        <v>0.03</v>
      </c>
      <c r="E184" s="186">
        <v>-8.8336087168150525E-10</v>
      </c>
      <c r="F184" s="186">
        <v>1.2304604296661441E-9</v>
      </c>
      <c r="G184" s="186">
        <v>3.4709955798463878E-10</v>
      </c>
      <c r="H184" s="204"/>
    </row>
    <row r="185" spans="2:8" s="202" customFormat="1" x14ac:dyDescent="0.3">
      <c r="B185" s="267">
        <v>167</v>
      </c>
      <c r="C185" s="186">
        <v>-6.1370102544544299E-8</v>
      </c>
      <c r="D185" s="197">
        <f t="shared" si="15"/>
        <v>0.03</v>
      </c>
      <c r="E185" s="186">
        <v>-9.0181777812649746E-10</v>
      </c>
      <c r="F185" s="186">
        <v>1.2489173361111363E-9</v>
      </c>
      <c r="G185" s="186">
        <v>3.4709955798463878E-10</v>
      </c>
      <c r="H185" s="204"/>
    </row>
    <row r="186" spans="2:8" s="202" customFormat="1" x14ac:dyDescent="0.3">
      <c r="B186" s="267">
        <v>168</v>
      </c>
      <c r="C186" s="186">
        <v>-6.2637753640697097E-8</v>
      </c>
      <c r="D186" s="197">
        <f t="shared" si="15"/>
        <v>0.03</v>
      </c>
      <c r="E186" s="186">
        <v>-9.2055153816816441E-10</v>
      </c>
      <c r="F186" s="186">
        <v>1.2676510961528034E-9</v>
      </c>
      <c r="G186" s="186">
        <v>3.4709955798463893E-10</v>
      </c>
      <c r="H186" s="204"/>
    </row>
    <row r="187" spans="2:8" s="202" customFormat="1" x14ac:dyDescent="0.3">
      <c r="B187" s="267">
        <v>169</v>
      </c>
      <c r="C187" s="186">
        <v>-6.3924419503292189E-8</v>
      </c>
      <c r="D187" s="197">
        <f t="shared" si="15"/>
        <v>0.03</v>
      </c>
      <c r="E187" s="186">
        <v>-9.3956630461045632E-10</v>
      </c>
      <c r="F187" s="186">
        <v>1.2866658625950952E-9</v>
      </c>
      <c r="G187" s="186">
        <v>3.4709955798463888E-10</v>
      </c>
      <c r="H187" s="204"/>
    </row>
    <row r="188" spans="2:8" s="202" customFormat="1" x14ac:dyDescent="0.3">
      <c r="B188" s="267">
        <v>170</v>
      </c>
      <c r="C188" s="186">
        <v>-6.5230385353826205E-8</v>
      </c>
      <c r="D188" s="197">
        <f t="shared" si="15"/>
        <v>0.03</v>
      </c>
      <c r="E188" s="186">
        <v>-9.5886629254938288E-10</v>
      </c>
      <c r="F188" s="186">
        <v>1.3059658505340217E-9</v>
      </c>
      <c r="G188" s="186">
        <v>3.4709955798463883E-10</v>
      </c>
      <c r="H188" s="204"/>
    </row>
    <row r="189" spans="2:8" s="202" customFormat="1" x14ac:dyDescent="0.3">
      <c r="B189" s="267">
        <v>171</v>
      </c>
      <c r="C189" s="186">
        <v>-6.6555940692118242E-8</v>
      </c>
      <c r="D189" s="197">
        <f t="shared" si="15"/>
        <v>0.03</v>
      </c>
      <c r="E189" s="186">
        <v>-9.7845578030739311E-10</v>
      </c>
      <c r="F189" s="186">
        <v>1.3255553382920319E-9</v>
      </c>
      <c r="G189" s="186">
        <v>3.4709955798463888E-10</v>
      </c>
      <c r="H189" s="204"/>
    </row>
    <row r="190" spans="2:8" s="202" customFormat="1" x14ac:dyDescent="0.3">
      <c r="B190" s="267">
        <v>172</v>
      </c>
      <c r="C190" s="186">
        <v>-6.7901379360484655E-8</v>
      </c>
      <c r="D190" s="197">
        <f t="shared" si="15"/>
        <v>0.03</v>
      </c>
      <c r="E190" s="186">
        <v>-9.9833911038177369E-10</v>
      </c>
      <c r="F190" s="186">
        <v>1.3454386683664127E-9</v>
      </c>
      <c r="G190" s="186">
        <v>3.4709955798463898E-10</v>
      </c>
      <c r="H190" s="204"/>
    </row>
    <row r="191" spans="2:8" s="202" customFormat="1" x14ac:dyDescent="0.3">
      <c r="B191" s="267">
        <v>173</v>
      </c>
      <c r="C191" s="186">
        <v>-6.9266999608876562E-8</v>
      </c>
      <c r="D191" s="197">
        <f t="shared" si="15"/>
        <v>0.03</v>
      </c>
      <c r="E191" s="186">
        <v>-1.0185206904072697E-9</v>
      </c>
      <c r="F191" s="186">
        <v>1.3656202483919089E-9</v>
      </c>
      <c r="G191" s="186">
        <v>3.4709955798463919E-10</v>
      </c>
      <c r="H191" s="204"/>
    </row>
    <row r="192" spans="2:8" s="202" customFormat="1" x14ac:dyDescent="0.3">
      <c r="B192" s="267">
        <v>174</v>
      </c>
      <c r="C192" s="186">
        <v>-7.0653104160994345E-8</v>
      </c>
      <c r="D192" s="197">
        <f t="shared" si="15"/>
        <v>0.03</v>
      </c>
      <c r="E192" s="186">
        <v>-1.0390049941331485E-9</v>
      </c>
      <c r="F192" s="186">
        <v>1.3861045521177875E-9</v>
      </c>
      <c r="G192" s="186">
        <v>3.4709955798463909E-10</v>
      </c>
      <c r="H192" s="204"/>
    </row>
    <row r="193" spans="2:8" s="202" customFormat="1" x14ac:dyDescent="0.3">
      <c r="B193" s="267">
        <v>175</v>
      </c>
      <c r="C193" s="186">
        <v>-7.2060000281393899E-8</v>
      </c>
      <c r="D193" s="197">
        <f t="shared" si="15"/>
        <v>0.03</v>
      </c>
      <c r="E193" s="186">
        <v>-1.0597965624149151E-9</v>
      </c>
      <c r="F193" s="186">
        <v>1.4068961203995543E-9</v>
      </c>
      <c r="G193" s="186">
        <v>3.4709955798463924E-10</v>
      </c>
      <c r="H193" s="204"/>
    </row>
    <row r="194" spans="2:8" s="202" customFormat="1" x14ac:dyDescent="0.3">
      <c r="B194" s="267">
        <v>176</v>
      </c>
      <c r="C194" s="186">
        <v>-7.3487999843599445E-8</v>
      </c>
      <c r="D194" s="197">
        <f t="shared" si="15"/>
        <v>0.03</v>
      </c>
      <c r="E194" s="186">
        <v>-1.0809000042209083E-9</v>
      </c>
      <c r="F194" s="186">
        <v>1.4279995622055476E-9</v>
      </c>
      <c r="G194" s="186">
        <v>3.4709955798463929E-10</v>
      </c>
      <c r="H194" s="204"/>
    </row>
    <row r="195" spans="2:8" s="202" customFormat="1" x14ac:dyDescent="0.3">
      <c r="B195" s="267">
        <v>177</v>
      </c>
      <c r="C195" s="186">
        <v>-7.4937419399238077E-8</v>
      </c>
      <c r="D195" s="197">
        <f t="shared" si="15"/>
        <v>0.03</v>
      </c>
      <c r="E195" s="186">
        <v>-1.1023199976539917E-9</v>
      </c>
      <c r="F195" s="186">
        <v>1.4494195556386309E-9</v>
      </c>
      <c r="G195" s="186">
        <v>3.4709955798463935E-10</v>
      </c>
      <c r="H195" s="204"/>
    </row>
    <row r="196" spans="2:8" s="202" customFormat="1" x14ac:dyDescent="0.3">
      <c r="B196" s="267">
        <v>178</v>
      </c>
      <c r="C196" s="186">
        <v>-7.6408580248211284E-8</v>
      </c>
      <c r="D196" s="197">
        <f t="shared" si="15"/>
        <v>0.03</v>
      </c>
      <c r="E196" s="186">
        <v>-1.1240612909885711E-9</v>
      </c>
      <c r="F196" s="186">
        <v>1.4711608489732105E-9</v>
      </c>
      <c r="G196" s="186">
        <v>3.470995579846394E-10</v>
      </c>
      <c r="H196" s="204"/>
    </row>
    <row r="197" spans="2:8" s="202" customFormat="1" x14ac:dyDescent="0.3">
      <c r="B197" s="267">
        <v>179</v>
      </c>
      <c r="C197" s="186">
        <v>-7.7901808509919098E-8</v>
      </c>
      <c r="D197" s="197">
        <f t="shared" si="15"/>
        <v>0.03</v>
      </c>
      <c r="E197" s="186">
        <v>-1.1461287037231691E-9</v>
      </c>
      <c r="F197" s="186">
        <v>1.4932282617078086E-9</v>
      </c>
      <c r="G197" s="186">
        <v>3.4709955798463945E-10</v>
      </c>
      <c r="H197" s="204"/>
    </row>
    <row r="198" spans="2:8" s="202" customFormat="1" x14ac:dyDescent="0.3">
      <c r="B198" s="267">
        <v>180</v>
      </c>
      <c r="C198" s="186">
        <v>-7.941743519555253E-8</v>
      </c>
      <c r="D198" s="197">
        <f t="shared" si="15"/>
        <v>0.03</v>
      </c>
      <c r="E198" s="186">
        <v>-1.1685271276487864E-9</v>
      </c>
      <c r="F198" s="186">
        <v>1.5156266856334258E-9</v>
      </c>
      <c r="G198" s="186">
        <v>3.4709955798463945E-10</v>
      </c>
      <c r="H198" s="204"/>
    </row>
    <row r="199" spans="2:8" s="202" customFormat="1" x14ac:dyDescent="0.3">
      <c r="B199" s="267">
        <v>181</v>
      </c>
      <c r="C199" s="186">
        <v>-8.0955796281470453E-8</v>
      </c>
      <c r="D199" s="197">
        <f t="shared" si="15"/>
        <v>0.03</v>
      </c>
      <c r="E199" s="186">
        <v>-1.1912615279332879E-9</v>
      </c>
      <c r="F199" s="186">
        <v>1.5383610859179275E-9</v>
      </c>
      <c r="G199" s="186">
        <v>3.470995579846396E-10</v>
      </c>
      <c r="H199" s="204"/>
    </row>
    <row r="200" spans="2:8" s="202" customFormat="1" x14ac:dyDescent="0.3">
      <c r="B200" s="267">
        <v>182</v>
      </c>
      <c r="C200" s="186">
        <v>-8.2517232783677151E-8</v>
      </c>
      <c r="D200" s="197">
        <f t="shared" si="15"/>
        <v>0.03</v>
      </c>
      <c r="E200" s="186">
        <v>-1.2143369442220568E-9</v>
      </c>
      <c r="F200" s="186">
        <v>1.5614365022066965E-9</v>
      </c>
      <c r="G200" s="186">
        <v>3.4709955798463971E-10</v>
      </c>
      <c r="H200" s="204"/>
    </row>
    <row r="201" spans="2:8" s="202" customFormat="1" x14ac:dyDescent="0.3">
      <c r="B201" s="267">
        <v>183</v>
      </c>
      <c r="C201" s="186">
        <v>-8.4102090833416949E-8</v>
      </c>
      <c r="D201" s="197">
        <f t="shared" si="15"/>
        <v>0.03</v>
      </c>
      <c r="E201" s="186">
        <v>-1.2377584917551573E-9</v>
      </c>
      <c r="F201" s="186">
        <v>1.5848580497397969E-9</v>
      </c>
      <c r="G201" s="186">
        <v>3.4709955798463971E-10</v>
      </c>
      <c r="H201" s="204"/>
    </row>
    <row r="202" spans="2:8" s="202" customFormat="1" x14ac:dyDescent="0.3">
      <c r="B202" s="267">
        <v>184</v>
      </c>
      <c r="C202" s="186">
        <v>-8.5710721753902839E-8</v>
      </c>
      <c r="D202" s="197">
        <f t="shared" si="15"/>
        <v>0.03</v>
      </c>
      <c r="E202" s="186">
        <v>-1.2615313625012541E-9</v>
      </c>
      <c r="F202" s="186">
        <v>1.6086309204858938E-9</v>
      </c>
      <c r="G202" s="186">
        <v>3.4709955798463976E-10</v>
      </c>
      <c r="H202" s="204"/>
    </row>
    <row r="203" spans="2:8" s="202" customFormat="1" x14ac:dyDescent="0.3">
      <c r="B203" s="267">
        <v>185</v>
      </c>
      <c r="C203" s="186">
        <v>-8.7343482138196024E-8</v>
      </c>
      <c r="D203" s="197">
        <f t="shared" si="15"/>
        <v>0.03</v>
      </c>
      <c r="E203" s="186">
        <v>-1.2856608263085426E-9</v>
      </c>
      <c r="F203" s="186">
        <v>1.6327603842931825E-9</v>
      </c>
      <c r="G203" s="186">
        <v>3.4709955798463981E-10</v>
      </c>
      <c r="H203" s="204"/>
    </row>
    <row r="204" spans="2:8" s="202" customFormat="1" x14ac:dyDescent="0.3">
      <c r="B204" s="267">
        <v>186</v>
      </c>
      <c r="C204" s="186">
        <v>-8.9000733928253601E-8</v>
      </c>
      <c r="D204" s="197">
        <f t="shared" si="15"/>
        <v>0.03</v>
      </c>
      <c r="E204" s="186">
        <v>-1.3101522320729403E-9</v>
      </c>
      <c r="F204" s="186">
        <v>1.6572517900575802E-9</v>
      </c>
      <c r="G204" s="186">
        <v>3.4709955798463991E-10</v>
      </c>
      <c r="H204" s="204"/>
    </row>
    <row r="205" spans="2:8" s="202" customFormat="1" x14ac:dyDescent="0.3">
      <c r="B205" s="267">
        <v>187</v>
      </c>
      <c r="C205" s="186">
        <v>-9.0682844495162049E-8</v>
      </c>
      <c r="D205" s="197">
        <f t="shared" si="15"/>
        <v>0.03</v>
      </c>
      <c r="E205" s="186">
        <v>-1.335011008923804E-9</v>
      </c>
      <c r="F205" s="186">
        <v>1.6821105669084438E-9</v>
      </c>
      <c r="G205" s="186">
        <v>3.4709955798463991E-10</v>
      </c>
      <c r="H205" s="204"/>
    </row>
    <row r="206" spans="2:8" s="202" customFormat="1" x14ac:dyDescent="0.3">
      <c r="B206" s="267">
        <v>188</v>
      </c>
      <c r="C206" s="186">
        <v>-9.2390186720574126E-8</v>
      </c>
      <c r="D206" s="205">
        <v>0.06</v>
      </c>
      <c r="E206" s="186">
        <v>-1.3602426674274306E-9</v>
      </c>
      <c r="F206" s="186">
        <v>1.7073422254120707E-9</v>
      </c>
      <c r="G206" s="186">
        <v>3.4709955798463997E-10</v>
      </c>
      <c r="H206" s="204"/>
    </row>
    <row r="207" spans="2:8" s="202" customFormat="1" x14ac:dyDescent="0.3">
      <c r="B207" s="267">
        <v>189</v>
      </c>
      <c r="C207" s="186">
        <v>-9.4123139079367374E-8</v>
      </c>
      <c r="D207" s="205">
        <v>0.06</v>
      </c>
      <c r="E207" s="186">
        <v>-1.3858528008086118E-9</v>
      </c>
      <c r="F207" s="186">
        <v>1.7329523587932519E-9</v>
      </c>
      <c r="G207" s="186">
        <v>3.4709955798464007E-10</v>
      </c>
      <c r="H207" s="204"/>
    </row>
    <row r="208" spans="2:8" s="202" customFormat="1" x14ac:dyDescent="0.3">
      <c r="B208" s="267">
        <v>190</v>
      </c>
      <c r="C208" s="186">
        <v>-9.588208572354252E-8</v>
      </c>
      <c r="D208" s="205">
        <v>0.06</v>
      </c>
      <c r="E208" s="186">
        <v>-1.4118470861905106E-9</v>
      </c>
      <c r="F208" s="186">
        <v>1.7589466441751506E-9</v>
      </c>
      <c r="G208" s="186">
        <v>3.4709955798464017E-10</v>
      </c>
      <c r="H208" s="204"/>
    </row>
    <row r="209" spans="2:8" s="202" customFormat="1" x14ac:dyDescent="0.3">
      <c r="B209" s="267">
        <v>191</v>
      </c>
      <c r="C209" s="186">
        <v>-9.7667416567380292E-8</v>
      </c>
      <c r="D209" s="205">
        <v>0.06</v>
      </c>
      <c r="E209" s="186">
        <v>-1.4382312858531377E-9</v>
      </c>
      <c r="F209" s="186">
        <v>1.785330843837778E-9</v>
      </c>
      <c r="G209" s="186">
        <v>3.4709955798464028E-10</v>
      </c>
      <c r="H209" s="204"/>
    </row>
    <row r="210" spans="2:8" s="202" customFormat="1" x14ac:dyDescent="0.3">
      <c r="B210" s="267">
        <v>192</v>
      </c>
      <c r="C210" s="186">
        <v>-9.9479527373875637E-8</v>
      </c>
      <c r="D210" s="205">
        <v>0.06</v>
      </c>
      <c r="E210" s="186">
        <v>-1.4650112485107044E-9</v>
      </c>
      <c r="F210" s="186">
        <v>1.8121108064953447E-9</v>
      </c>
      <c r="G210" s="186">
        <v>3.4709955798464022E-10</v>
      </c>
      <c r="H210" s="204"/>
    </row>
    <row r="211" spans="2:8" s="202" customFormat="1" x14ac:dyDescent="0.3">
      <c r="B211" s="267">
        <v>193</v>
      </c>
      <c r="C211" s="186">
        <v>-1.0131881984246841E-7</v>
      </c>
      <c r="D211" s="205">
        <v>0.06</v>
      </c>
      <c r="E211" s="186">
        <v>-1.4921929106081344E-9</v>
      </c>
      <c r="F211" s="186">
        <v>1.8392924685927747E-9</v>
      </c>
      <c r="G211" s="186">
        <v>3.4709955798464033E-10</v>
      </c>
      <c r="H211" s="204"/>
    </row>
    <row r="212" spans="2:8" s="202" customFormat="1" x14ac:dyDescent="0.3">
      <c r="B212" s="267">
        <v>194</v>
      </c>
      <c r="C212" s="186">
        <v>-1.0318570169809007E-7</v>
      </c>
      <c r="D212" s="205">
        <v>0.06</v>
      </c>
      <c r="E212" s="186">
        <v>-1.519782297637026E-9</v>
      </c>
      <c r="F212" s="186">
        <v>1.8668818556216665E-9</v>
      </c>
      <c r="G212" s="186">
        <v>3.4709955798464038E-10</v>
      </c>
      <c r="H212" s="204"/>
    </row>
    <row r="213" spans="2:8" s="202" customFormat="1" x14ac:dyDescent="0.3">
      <c r="B213" s="267">
        <v>195</v>
      </c>
      <c r="C213" s="186">
        <v>-1.0508058678154607E-7</v>
      </c>
      <c r="D213" s="205">
        <v>0.06</v>
      </c>
      <c r="E213" s="186">
        <v>-1.547785525471351E-9</v>
      </c>
      <c r="F213" s="186">
        <v>1.8948850834559915E-9</v>
      </c>
      <c r="G213" s="186">
        <v>3.4709955798464033E-10</v>
      </c>
      <c r="H213" s="204"/>
    </row>
    <row r="214" spans="2:8" s="202" customFormat="1" x14ac:dyDescent="0.3">
      <c r="B214" s="267">
        <v>196</v>
      </c>
      <c r="C214" s="186">
        <v>-1.070038951412539E-7</v>
      </c>
      <c r="D214" s="205">
        <v>0.06</v>
      </c>
      <c r="E214" s="186">
        <v>-1.576208801723191E-9</v>
      </c>
      <c r="F214" s="186">
        <v>1.9233083597078313E-9</v>
      </c>
      <c r="G214" s="186">
        <v>3.4709955798464043E-10</v>
      </c>
      <c r="H214" s="204"/>
    </row>
    <row r="215" spans="2:8" s="202" customFormat="1" x14ac:dyDescent="0.3">
      <c r="B215" s="267">
        <v>197</v>
      </c>
      <c r="C215" s="186">
        <v>-1.0895605312635735E-7</v>
      </c>
      <c r="D215" s="205">
        <v>0.06</v>
      </c>
      <c r="E215" s="186">
        <v>-1.6050584271188084E-9</v>
      </c>
      <c r="F215" s="186">
        <v>1.9521579851034489E-9</v>
      </c>
      <c r="G215" s="186">
        <v>3.4709955798464048E-10</v>
      </c>
      <c r="H215" s="204"/>
    </row>
    <row r="216" spans="2:8" s="202" customFormat="1" x14ac:dyDescent="0.3">
      <c r="B216" s="267">
        <v>198</v>
      </c>
      <c r="C216" s="186">
        <v>-1.1093749348123735E-7</v>
      </c>
      <c r="D216" s="205">
        <v>0.06</v>
      </c>
      <c r="E216" s="186">
        <v>-1.6343407968953602E-9</v>
      </c>
      <c r="F216" s="186">
        <v>1.9814403548800007E-9</v>
      </c>
      <c r="G216" s="186">
        <v>3.4709955798464064E-10</v>
      </c>
      <c r="H216" s="204"/>
    </row>
    <row r="217" spans="2:8" s="202" customFormat="1" x14ac:dyDescent="0.3">
      <c r="B217" s="267">
        <v>199</v>
      </c>
      <c r="C217" s="186">
        <v>-1.1294865544144054E-7</v>
      </c>
      <c r="D217" s="205">
        <v>0.06</v>
      </c>
      <c r="E217" s="186">
        <v>-1.6640624022185601E-9</v>
      </c>
      <c r="F217" s="186">
        <v>2.011161960203201E-9</v>
      </c>
      <c r="G217" s="186">
        <v>3.4709955798464079E-10</v>
      </c>
      <c r="H217" s="204"/>
    </row>
    <row r="218" spans="2:8" s="202" customFormat="1" x14ac:dyDescent="0.3">
      <c r="B218" s="267">
        <v>200</v>
      </c>
      <c r="C218" s="186">
        <v>-1.149899848310468E-7</v>
      </c>
      <c r="D218" s="205">
        <v>0.06</v>
      </c>
      <c r="E218" s="186">
        <v>-1.6942298316216081E-9</v>
      </c>
      <c r="F218" s="186">
        <v>2.0413293896062488E-9</v>
      </c>
      <c r="G218" s="186">
        <v>3.4709955798464064E-10</v>
      </c>
      <c r="H218" s="204"/>
    </row>
    <row r="219" spans="2:8" s="202" customFormat="1" x14ac:dyDescent="0.3">
      <c r="B219" s="267">
        <v>201</v>
      </c>
      <c r="C219" s="186">
        <v>-1.1706193416149713E-7</v>
      </c>
      <c r="D219" s="205">
        <v>0.06</v>
      </c>
      <c r="E219" s="186">
        <v>-1.7248497724657018E-9</v>
      </c>
      <c r="F219" s="186">
        <v>2.0719493304503425E-9</v>
      </c>
      <c r="G219" s="186">
        <v>3.4709955798464069E-10</v>
      </c>
      <c r="H219" s="204"/>
    </row>
    <row r="220" spans="2:8" s="202" customFormat="1" x14ac:dyDescent="0.3">
      <c r="B220" s="267">
        <v>202</v>
      </c>
      <c r="C220" s="186">
        <v>-1.1916496273190423E-7</v>
      </c>
      <c r="D220" s="205">
        <v>0.06</v>
      </c>
      <c r="E220" s="186">
        <v>-1.7559290124224568E-9</v>
      </c>
      <c r="F220" s="186">
        <v>2.1030285704070977E-9</v>
      </c>
      <c r="G220" s="186">
        <v>3.4709955798464079E-10</v>
      </c>
      <c r="H220" s="204"/>
    </row>
    <row r="221" spans="2:8" s="202" customFormat="1" x14ac:dyDescent="0.3">
      <c r="B221" s="267">
        <v>203</v>
      </c>
      <c r="C221" s="186">
        <v>-1.2129953673086743E-7</v>
      </c>
      <c r="D221" s="205">
        <v>0.06</v>
      </c>
      <c r="E221" s="186">
        <v>-1.7874744409785635E-9</v>
      </c>
      <c r="F221" s="186">
        <v>2.1345739989632044E-9</v>
      </c>
      <c r="G221" s="186">
        <v>3.4709955798464084E-10</v>
      </c>
      <c r="H221" s="204"/>
    </row>
    <row r="222" spans="2:8" s="202" customFormat="1" x14ac:dyDescent="0.3">
      <c r="B222" s="267">
        <v>204</v>
      </c>
      <c r="C222" s="186">
        <v>-1.2346612933981508E-7</v>
      </c>
      <c r="D222" s="205">
        <v>0.06</v>
      </c>
      <c r="E222" s="186">
        <v>-1.8194930509630114E-9</v>
      </c>
      <c r="F222" s="186">
        <v>2.166592608947652E-9</v>
      </c>
      <c r="G222" s="186">
        <v>3.470995579846409E-10</v>
      </c>
      <c r="H222" s="204"/>
    </row>
    <row r="223" spans="2:8" s="202" customFormat="1" x14ac:dyDescent="0.3">
      <c r="B223" s="267">
        <v>205</v>
      </c>
      <c r="C223" s="186">
        <v>-1.2566522083789694E-7</v>
      </c>
      <c r="D223" s="205">
        <v>0.06</v>
      </c>
      <c r="E223" s="186">
        <v>-1.8519919400972261E-9</v>
      </c>
      <c r="F223" s="186">
        <v>2.1990914980818672E-9</v>
      </c>
      <c r="G223" s="186">
        <v>3.47099557984641E-10</v>
      </c>
      <c r="H223" s="204"/>
    </row>
    <row r="224" spans="2:8" s="202" customFormat="1" x14ac:dyDescent="0.3">
      <c r="B224" s="267">
        <v>206</v>
      </c>
      <c r="C224" s="186">
        <v>-1.2789729870845004E-7</v>
      </c>
      <c r="D224" s="205">
        <v>0.06</v>
      </c>
      <c r="E224" s="186">
        <v>-1.8849783125684541E-9</v>
      </c>
      <c r="F224" s="186">
        <v>2.232077870553095E-9</v>
      </c>
      <c r="G224" s="186">
        <v>3.470995579846409E-10</v>
      </c>
      <c r="H224" s="204"/>
    </row>
    <row r="225" spans="2:8" s="202" customFormat="1" x14ac:dyDescent="0.3">
      <c r="B225" s="267">
        <v>207</v>
      </c>
      <c r="C225" s="186">
        <v>-1.3016285774706142E-7</v>
      </c>
      <c r="D225" s="205">
        <v>0.06</v>
      </c>
      <c r="E225" s="186">
        <v>-1.9184594806267504E-9</v>
      </c>
      <c r="F225" s="186">
        <v>2.2655590386113913E-9</v>
      </c>
      <c r="G225" s="186">
        <v>3.4709955798464105E-10</v>
      </c>
      <c r="H225" s="204"/>
    </row>
    <row r="226" spans="2:8" s="202" customFormat="1" x14ac:dyDescent="0.3">
      <c r="B226" s="267">
        <v>208</v>
      </c>
      <c r="C226" s="186">
        <v>-1.3246240017125199E-7</v>
      </c>
      <c r="D226" s="205">
        <v>0.06</v>
      </c>
      <c r="E226" s="186">
        <v>-1.9524428662059212E-9</v>
      </c>
      <c r="F226" s="186">
        <v>2.299542424190562E-9</v>
      </c>
      <c r="G226" s="186">
        <v>3.4709955798464105E-10</v>
      </c>
      <c r="H226" s="204"/>
    </row>
    <row r="227" spans="2:8" s="202" customFormat="1" x14ac:dyDescent="0.3">
      <c r="B227" s="267">
        <v>209</v>
      </c>
      <c r="C227" s="186">
        <v>-1.3479643573180542E-7</v>
      </c>
      <c r="D227" s="205">
        <v>0.06</v>
      </c>
      <c r="E227" s="186">
        <v>-1.9869360025687798E-9</v>
      </c>
      <c r="F227" s="186">
        <v>2.3340355605534211E-9</v>
      </c>
      <c r="G227" s="186">
        <v>3.470995579846411E-10</v>
      </c>
      <c r="H227" s="204"/>
    </row>
    <row r="228" spans="2:8" s="202" customFormat="1" x14ac:dyDescent="0.3">
      <c r="B228" s="267">
        <v>210</v>
      </c>
      <c r="C228" s="186">
        <v>-1.3716548182576715E-7</v>
      </c>
      <c r="D228" s="205">
        <v>0.06</v>
      </c>
      <c r="E228" s="186">
        <v>-2.021946535977081E-9</v>
      </c>
      <c r="F228" s="186">
        <v>2.3690460939617224E-9</v>
      </c>
      <c r="G228" s="186">
        <v>3.4709955798464115E-10</v>
      </c>
      <c r="H228" s="204"/>
    </row>
    <row r="229" spans="2:8" s="202" customFormat="1" x14ac:dyDescent="0.3">
      <c r="B229" s="267">
        <v>211</v>
      </c>
      <c r="C229" s="186">
        <v>-1.3957006361113828E-7</v>
      </c>
      <c r="D229" s="205">
        <v>0.06</v>
      </c>
      <c r="E229" s="186">
        <v>-2.0574822273865072E-9</v>
      </c>
      <c r="F229" s="186">
        <v>2.4045817853711485E-9</v>
      </c>
      <c r="G229" s="186">
        <v>3.4709955798464131E-10</v>
      </c>
      <c r="H229" s="204"/>
    </row>
    <row r="230" spans="2:8" s="202" customFormat="1" x14ac:dyDescent="0.3">
      <c r="B230" s="267">
        <v>212</v>
      </c>
      <c r="C230" s="186">
        <v>-1.4201071412328999E-7</v>
      </c>
      <c r="D230" s="205">
        <v>0.06</v>
      </c>
      <c r="E230" s="186">
        <v>-2.0935509541670741E-9</v>
      </c>
      <c r="F230" s="186">
        <v>2.4406505121517154E-9</v>
      </c>
      <c r="G230" s="186">
        <v>3.4709955798464126E-10</v>
      </c>
      <c r="H230" s="204"/>
    </row>
    <row r="231" spans="2:8" s="202" customFormat="1" x14ac:dyDescent="0.3">
      <c r="B231" s="267">
        <v>213</v>
      </c>
      <c r="C231" s="186">
        <v>-1.4448797439312398E-7</v>
      </c>
      <c r="D231" s="205">
        <v>0.06</v>
      </c>
      <c r="E231" s="186">
        <v>-2.1301607118493497E-9</v>
      </c>
      <c r="F231" s="186">
        <v>2.477260269833991E-9</v>
      </c>
      <c r="G231" s="186">
        <v>3.4709955798464136E-10</v>
      </c>
      <c r="H231" s="204"/>
    </row>
    <row r="232" spans="2:8" s="202" customFormat="1" x14ac:dyDescent="0.3">
      <c r="B232" s="267">
        <v>214</v>
      </c>
      <c r="C232" s="186">
        <v>-1.4700239356700547E-7</v>
      </c>
      <c r="D232" s="205">
        <v>0.06</v>
      </c>
      <c r="E232" s="186">
        <v>-2.1673196158968598E-9</v>
      </c>
      <c r="F232" s="186">
        <v>2.5144191738815011E-9</v>
      </c>
      <c r="G232" s="186">
        <v>3.4709955798464136E-10</v>
      </c>
      <c r="H232" s="204"/>
    </row>
    <row r="233" spans="2:8" s="202" customFormat="1" x14ac:dyDescent="0.3">
      <c r="B233" s="267">
        <v>215</v>
      </c>
      <c r="C233" s="186">
        <v>-1.495545290284952E-7</v>
      </c>
      <c r="D233" s="205">
        <v>0.06</v>
      </c>
      <c r="E233" s="186">
        <v>-2.2050359035050819E-9</v>
      </c>
      <c r="F233" s="186">
        <v>2.5521354614897232E-9</v>
      </c>
      <c r="G233" s="186">
        <v>3.4709955798464147E-10</v>
      </c>
      <c r="H233" s="204"/>
    </row>
    <row r="234" spans="2:8" s="202" customFormat="1" x14ac:dyDescent="0.3">
      <c r="B234" s="267">
        <v>216</v>
      </c>
      <c r="C234" s="186">
        <v>-1.5214494652190727E-7</v>
      </c>
      <c r="D234" s="205">
        <v>0.06</v>
      </c>
      <c r="E234" s="186">
        <v>-2.2433179354274279E-9</v>
      </c>
      <c r="F234" s="186">
        <v>2.5904174934120692E-9</v>
      </c>
      <c r="G234" s="186">
        <v>3.4709955798464147E-10</v>
      </c>
      <c r="H234" s="204"/>
    </row>
    <row r="235" spans="2:8" s="202" customFormat="1" x14ac:dyDescent="0.3">
      <c r="B235" s="267">
        <v>217</v>
      </c>
      <c r="C235" s="186">
        <v>-1.5477422027772051E-7</v>
      </c>
      <c r="D235" s="205">
        <v>0.06</v>
      </c>
      <c r="E235" s="186">
        <v>-2.282174197828609E-9</v>
      </c>
      <c r="F235" s="186">
        <v>2.6292737558132507E-9</v>
      </c>
      <c r="G235" s="186">
        <v>3.4709955798464157E-10</v>
      </c>
      <c r="H235" s="204"/>
    </row>
    <row r="236" spans="2:8" s="202" customFormat="1" x14ac:dyDescent="0.3">
      <c r="B236" s="267">
        <v>218</v>
      </c>
      <c r="C236" s="186">
        <v>-1.5744293313987096E-7</v>
      </c>
      <c r="D236" s="205">
        <v>0.06</v>
      </c>
      <c r="E236" s="186">
        <v>-2.3216133041658077E-9</v>
      </c>
      <c r="F236" s="186">
        <v>2.6687128621504495E-9</v>
      </c>
      <c r="G236" s="186">
        <v>3.4709955798464162E-10</v>
      </c>
      <c r="H236" s="204"/>
    </row>
    <row r="237" spans="2:8" s="202" customFormat="1" x14ac:dyDescent="0.3">
      <c r="B237" s="267">
        <v>219</v>
      </c>
      <c r="C237" s="186">
        <v>-1.6015167669495367E-7</v>
      </c>
      <c r="D237" s="205">
        <v>0.06</v>
      </c>
      <c r="E237" s="186">
        <v>-2.3616439970980645E-9</v>
      </c>
      <c r="F237" s="186">
        <v>2.7087435550827062E-9</v>
      </c>
      <c r="G237" s="186">
        <v>3.4709955798464162E-10</v>
      </c>
      <c r="H237" s="204"/>
    </row>
    <row r="238" spans="2:8" s="202" customFormat="1" x14ac:dyDescent="0.3">
      <c r="B238" s="267">
        <v>220</v>
      </c>
      <c r="C238" s="186">
        <v>-1.6290105140336261E-7</v>
      </c>
      <c r="D238" s="205">
        <v>0.06</v>
      </c>
      <c r="E238" s="186">
        <v>-2.402275150424305E-9</v>
      </c>
      <c r="F238" s="186">
        <v>2.7493747084089467E-9</v>
      </c>
      <c r="G238" s="186">
        <v>3.4709955798464167E-10</v>
      </c>
      <c r="H238" s="204"/>
    </row>
    <row r="239" spans="2:8" s="202" customFormat="1" x14ac:dyDescent="0.3">
      <c r="B239" s="267">
        <v>221</v>
      </c>
      <c r="C239" s="186">
        <v>-1.6569166673239768E-7</v>
      </c>
      <c r="D239" s="205">
        <v>0.06</v>
      </c>
      <c r="E239" s="186">
        <v>-2.443515771050439E-9</v>
      </c>
      <c r="F239" s="186">
        <v>2.7906153290350807E-9</v>
      </c>
      <c r="G239" s="186">
        <v>3.4709955798464167E-10</v>
      </c>
      <c r="H239" s="204"/>
    </row>
    <row r="240" spans="2:8" s="202" customFormat="1" x14ac:dyDescent="0.3">
      <c r="B240" s="267">
        <v>222</v>
      </c>
      <c r="C240" s="186">
        <v>-1.6852414129136829E-7</v>
      </c>
      <c r="D240" s="205">
        <v>0.06</v>
      </c>
      <c r="E240" s="186">
        <v>-2.485375000985965E-9</v>
      </c>
      <c r="F240" s="186">
        <v>2.8324745589706067E-9</v>
      </c>
      <c r="G240" s="186">
        <v>3.4709955798464178E-10</v>
      </c>
      <c r="H240" s="204"/>
    </row>
    <row r="241" spans="2:8" s="202" customFormat="1" x14ac:dyDescent="0.3">
      <c r="B241" s="267">
        <v>223</v>
      </c>
      <c r="C241" s="186">
        <v>-1.7139910296872346E-7</v>
      </c>
      <c r="D241" s="205">
        <v>0.06</v>
      </c>
      <c r="E241" s="186">
        <v>-2.5278621193705242E-9</v>
      </c>
      <c r="F241" s="186">
        <v>2.8749616773551659E-9</v>
      </c>
      <c r="G241" s="186">
        <v>3.4709955798464183E-10</v>
      </c>
      <c r="H241" s="204"/>
    </row>
    <row r="242" spans="2:8" s="202" customFormat="1" x14ac:dyDescent="0.3">
      <c r="B242" s="267">
        <v>224</v>
      </c>
      <c r="C242" s="186">
        <v>-1.7431718907123895E-7</v>
      </c>
      <c r="D242" s="205">
        <v>0.06</v>
      </c>
      <c r="E242" s="186">
        <v>-2.5709865445308515E-9</v>
      </c>
      <c r="F242" s="186">
        <v>2.9180861025154937E-9</v>
      </c>
      <c r="G242" s="186">
        <v>3.4709955798464193E-10</v>
      </c>
      <c r="H242" s="204"/>
    </row>
    <row r="243" spans="2:8" s="202" customFormat="1" x14ac:dyDescent="0.3">
      <c r="B243" s="267">
        <v>225</v>
      </c>
      <c r="C243" s="186">
        <v>-1.7727904646529218E-7</v>
      </c>
      <c r="D243" s="205">
        <v>0.06</v>
      </c>
      <c r="E243" s="186">
        <v>-2.6147578360685839E-9</v>
      </c>
      <c r="F243" s="186">
        <v>2.9618573940532261E-9</v>
      </c>
      <c r="G243" s="186">
        <v>3.4709955798464198E-10</v>
      </c>
      <c r="H243" s="204"/>
    </row>
    <row r="244" spans="2:8" s="202" customFormat="1" x14ac:dyDescent="0.3">
      <c r="B244" s="267">
        <v>226</v>
      </c>
      <c r="C244" s="186">
        <v>-1.8028533172025621E-7</v>
      </c>
      <c r="D244" s="205">
        <v>0.06</v>
      </c>
      <c r="E244" s="186">
        <v>-2.6591856969793826E-9</v>
      </c>
      <c r="F244" s="186">
        <v>3.0062852549640247E-9</v>
      </c>
      <c r="G244" s="186">
        <v>3.4709955798464203E-10</v>
      </c>
      <c r="H244" s="204"/>
    </row>
    <row r="245" spans="2:8" s="202" customFormat="1" x14ac:dyDescent="0.3">
      <c r="B245" s="267">
        <v>227</v>
      </c>
      <c r="C245" s="186">
        <v>-1.833367112540447E-7</v>
      </c>
      <c r="D245" s="205">
        <v>0.06</v>
      </c>
      <c r="E245" s="186">
        <v>-2.704279975803843E-9</v>
      </c>
      <c r="F245" s="186">
        <v>3.0513795337884852E-9</v>
      </c>
      <c r="G245" s="186">
        <v>3.4709955798464203E-10</v>
      </c>
      <c r="H245" s="204"/>
    </row>
    <row r="246" spans="2:8" s="202" customFormat="1" x14ac:dyDescent="0.3">
      <c r="B246" s="267">
        <v>228</v>
      </c>
      <c r="C246" s="186">
        <v>-1.8643386148084E-7</v>
      </c>
      <c r="D246" s="205">
        <v>0.06</v>
      </c>
      <c r="E246" s="186">
        <v>-2.7500506688106705E-9</v>
      </c>
      <c r="F246" s="186">
        <v>3.0971502267953127E-9</v>
      </c>
      <c r="G246" s="186">
        <v>3.4709955798464219E-10</v>
      </c>
      <c r="H246" s="204"/>
    </row>
    <row r="247" spans="2:8" s="202" customFormat="1" x14ac:dyDescent="0.3">
      <c r="B247" s="267">
        <v>229</v>
      </c>
      <c r="C247" s="186">
        <v>-1.8957746896103724E-7</v>
      </c>
      <c r="D247" s="205">
        <v>0.06</v>
      </c>
      <c r="E247" s="186">
        <v>-2.7965079222125999E-9</v>
      </c>
      <c r="F247" s="186">
        <v>3.1436074801972421E-9</v>
      </c>
      <c r="G247" s="186">
        <v>3.4709955798464224E-10</v>
      </c>
      <c r="H247" s="204"/>
    </row>
    <row r="248" spans="2:8" s="202" customFormat="1" x14ac:dyDescent="0.3">
      <c r="B248" s="267">
        <v>230</v>
      </c>
      <c r="C248" s="186">
        <v>-1.9276823055343744E-7</v>
      </c>
      <c r="D248" s="205">
        <v>0.06</v>
      </c>
      <c r="E248" s="186">
        <v>-2.8436620344155586E-9</v>
      </c>
      <c r="F248" s="186">
        <v>3.1907615924002007E-9</v>
      </c>
      <c r="G248" s="186">
        <v>3.4709955798464224E-10</v>
      </c>
      <c r="H248" s="204"/>
    </row>
    <row r="249" spans="2:8" s="202" customFormat="1" x14ac:dyDescent="0.3">
      <c r="B249" s="267">
        <v>231</v>
      </c>
      <c r="C249" s="186">
        <v>-1.9600685356972364E-7</v>
      </c>
      <c r="D249" s="205">
        <v>0.06</v>
      </c>
      <c r="E249" s="186">
        <v>-2.8915234583015617E-9</v>
      </c>
      <c r="F249" s="186">
        <v>3.2386230162862042E-9</v>
      </c>
      <c r="G249" s="186">
        <v>3.4709955798464234E-10</v>
      </c>
      <c r="H249" s="204"/>
    </row>
    <row r="250" spans="2:8" s="202" customFormat="1" x14ac:dyDescent="0.3">
      <c r="B250" s="267">
        <v>232</v>
      </c>
      <c r="C250" s="186">
        <v>-1.9929405593125415E-7</v>
      </c>
      <c r="D250" s="205">
        <v>0.06</v>
      </c>
      <c r="E250" s="186">
        <v>-2.9401028035458543E-9</v>
      </c>
      <c r="F250" s="186">
        <v>3.2872023615304965E-9</v>
      </c>
      <c r="G250" s="186">
        <v>3.4709955798464234E-10</v>
      </c>
      <c r="H250" s="204"/>
    </row>
    <row r="251" spans="2:8" s="202" customFormat="1" x14ac:dyDescent="0.3">
      <c r="B251" s="267">
        <v>233</v>
      </c>
      <c r="C251" s="186">
        <v>-2.0263056632820761E-7</v>
      </c>
      <c r="D251" s="205">
        <v>0.06</v>
      </c>
      <c r="E251" s="186">
        <v>-2.9894108389688122E-9</v>
      </c>
      <c r="F251" s="186">
        <v>3.3365103969534547E-9</v>
      </c>
      <c r="G251" s="186">
        <v>3.470995579846424E-10</v>
      </c>
      <c r="H251" s="204"/>
    </row>
    <row r="252" spans="2:8" s="202" customFormat="1" x14ac:dyDescent="0.3">
      <c r="B252" s="267">
        <v>234</v>
      </c>
      <c r="C252" s="186">
        <v>-2.0601712438111537E-7</v>
      </c>
      <c r="D252" s="205">
        <v>0.06</v>
      </c>
      <c r="E252" s="186">
        <v>-3.0394584949231142E-9</v>
      </c>
      <c r="F252" s="186">
        <v>3.3865580529077567E-9</v>
      </c>
      <c r="G252" s="186">
        <v>3.470995579846424E-10</v>
      </c>
      <c r="H252" s="204"/>
    </row>
    <row r="253" spans="2:8" s="202" customFormat="1" x14ac:dyDescent="0.3">
      <c r="B253" s="267">
        <v>235</v>
      </c>
      <c r="C253" s="186">
        <v>-2.0945448080481673E-7</v>
      </c>
      <c r="D253" s="205">
        <v>0.06</v>
      </c>
      <c r="E253" s="186">
        <v>-3.0902568657167305E-9</v>
      </c>
      <c r="F253" s="186">
        <v>3.4373564237013731E-9</v>
      </c>
      <c r="G253" s="186">
        <v>3.470995579846425E-10</v>
      </c>
      <c r="H253" s="204"/>
    </row>
    <row r="254" spans="2:8" s="202" customFormat="1" x14ac:dyDescent="0.3">
      <c r="B254" s="267">
        <v>236</v>
      </c>
      <c r="C254" s="186">
        <v>-2.1294339757487363E-7</v>
      </c>
      <c r="D254" s="205">
        <v>0.06</v>
      </c>
      <c r="E254" s="186">
        <v>-3.1418172120722508E-9</v>
      </c>
      <c r="F254" s="186">
        <v>3.4889167700568933E-9</v>
      </c>
      <c r="G254" s="186">
        <v>3.4709955798464255E-10</v>
      </c>
      <c r="H254" s="204"/>
    </row>
    <row r="255" spans="2:8" s="202" customFormat="1" x14ac:dyDescent="0.3">
      <c r="B255" s="267">
        <v>237</v>
      </c>
      <c r="C255" s="186">
        <v>-2.1648464809648138E-7</v>
      </c>
      <c r="D255" s="205">
        <v>0.06</v>
      </c>
      <c r="E255" s="186">
        <v>-3.1941509636231043E-9</v>
      </c>
      <c r="F255" s="186">
        <v>3.5412505216077469E-9</v>
      </c>
      <c r="G255" s="186">
        <v>3.4709955798464265E-10</v>
      </c>
      <c r="H255" s="204"/>
    </row>
    <row r="256" spans="2:8" s="202" customFormat="1" x14ac:dyDescent="0.3">
      <c r="B256" s="267">
        <v>238</v>
      </c>
      <c r="C256" s="186">
        <v>-2.2007901737591325E-7</v>
      </c>
      <c r="D256" s="205">
        <v>0.06</v>
      </c>
      <c r="E256" s="186">
        <v>-3.2472697214472208E-9</v>
      </c>
      <c r="F256" s="186">
        <v>3.5943692794318634E-9</v>
      </c>
      <c r="G256" s="186">
        <v>3.4709955798464271E-10</v>
      </c>
      <c r="H256" s="204"/>
    </row>
    <row r="257" spans="2:8" s="202" customFormat="1" x14ac:dyDescent="0.3">
      <c r="B257" s="267">
        <v>239</v>
      </c>
      <c r="C257" s="186">
        <v>-2.2372730219453659E-7</v>
      </c>
      <c r="D257" s="205">
        <v>0.06</v>
      </c>
      <c r="E257" s="186">
        <v>-3.3011852606386986E-9</v>
      </c>
      <c r="F257" s="186">
        <v>3.6482848186233412E-9</v>
      </c>
      <c r="G257" s="186">
        <v>3.4709955798464271E-10</v>
      </c>
      <c r="H257" s="204"/>
    </row>
    <row r="258" spans="2:8" s="202" customFormat="1" x14ac:dyDescent="0.3">
      <c r="B258" s="267">
        <v>240</v>
      </c>
      <c r="C258" s="186">
        <v>-2.2743031128543929E-7</v>
      </c>
      <c r="D258" s="205">
        <v>0.06</v>
      </c>
      <c r="E258" s="186">
        <v>-3.3559095329180488E-9</v>
      </c>
      <c r="F258" s="186">
        <v>3.7030090909026918E-9</v>
      </c>
      <c r="G258" s="186">
        <v>3.4709955798464281E-10</v>
      </c>
      <c r="H258" s="204"/>
    </row>
    <row r="259" spans="2:8" s="202" customFormat="1" x14ac:dyDescent="0.3">
      <c r="B259" s="267">
        <v>241</v>
      </c>
      <c r="C259" s="186">
        <v>-2.3118886551270553E-7</v>
      </c>
      <c r="D259" s="205">
        <v>0.06</v>
      </c>
      <c r="E259" s="186">
        <v>-3.4114546692815893E-9</v>
      </c>
      <c r="F259" s="186">
        <v>3.7585542272662322E-9</v>
      </c>
      <c r="G259" s="186">
        <v>3.4709955798464296E-10</v>
      </c>
      <c r="H259" s="204"/>
    </row>
    <row r="260" spans="2:8" s="202" customFormat="1" x14ac:dyDescent="0.3">
      <c r="B260" s="267">
        <v>242</v>
      </c>
      <c r="C260" s="186">
        <v>-2.3500379805338074E-7</v>
      </c>
      <c r="D260" s="205">
        <v>0.06</v>
      </c>
      <c r="E260" s="186">
        <v>-3.4678329826905828E-9</v>
      </c>
      <c r="F260" s="186">
        <v>3.8149325406752258E-9</v>
      </c>
      <c r="G260" s="186">
        <v>3.4709955798464291E-10</v>
      </c>
      <c r="H260" s="204"/>
    </row>
    <row r="261" spans="2:8" s="202" customFormat="1" x14ac:dyDescent="0.3">
      <c r="B261" s="267">
        <v>243</v>
      </c>
      <c r="C261" s="186">
        <v>-2.3887595458216608E-7</v>
      </c>
      <c r="D261" s="205">
        <v>0.06</v>
      </c>
      <c r="E261" s="186">
        <v>-3.525056970800711E-9</v>
      </c>
      <c r="F261" s="186">
        <v>3.8721565287853544E-9</v>
      </c>
      <c r="G261" s="186">
        <v>3.4709955798464302E-10</v>
      </c>
      <c r="H261" s="204"/>
    </row>
    <row r="262" spans="2:8" s="202" customFormat="1" x14ac:dyDescent="0.3">
      <c r="B262" s="267">
        <v>244</v>
      </c>
      <c r="C262" s="186">
        <v>-2.4280619345888322E-7</v>
      </c>
      <c r="D262" s="205">
        <v>0.06</v>
      </c>
      <c r="E262" s="186">
        <v>-3.5831393187324913E-9</v>
      </c>
      <c r="F262" s="186">
        <v>3.9302388767171342E-9</v>
      </c>
      <c r="G262" s="186">
        <v>3.4709955798464291E-10</v>
      </c>
      <c r="H262" s="204"/>
    </row>
    <row r="263" spans="2:8" s="202" customFormat="1" x14ac:dyDescent="0.3">
      <c r="B263" s="267">
        <v>245</v>
      </c>
      <c r="C263" s="186">
        <v>-2.4679538591875112E-7</v>
      </c>
      <c r="D263" s="205">
        <v>0.06</v>
      </c>
      <c r="E263" s="186">
        <v>-3.6420929018832482E-9</v>
      </c>
      <c r="F263" s="186">
        <v>3.9891924598678911E-9</v>
      </c>
      <c r="G263" s="186">
        <v>3.4709955798464307E-10</v>
      </c>
      <c r="H263" s="204"/>
    </row>
    <row r="264" spans="2:8" s="202" customFormat="1" x14ac:dyDescent="0.3">
      <c r="B264" s="267">
        <v>246</v>
      </c>
      <c r="C264" s="186">
        <v>-2.5084441626551706E-7</v>
      </c>
      <c r="D264" s="205">
        <v>0.06</v>
      </c>
      <c r="E264" s="186">
        <v>-3.7019307887812667E-9</v>
      </c>
      <c r="F264" s="186">
        <v>4.0490303467659101E-9</v>
      </c>
      <c r="G264" s="186">
        <v>3.4709955798464312E-10</v>
      </c>
      <c r="H264" s="204"/>
    </row>
    <row r="265" spans="2:8" s="202" customFormat="1" x14ac:dyDescent="0.3">
      <c r="B265" s="267">
        <v>247</v>
      </c>
      <c r="C265" s="186">
        <v>-2.5495418206748446E-7</v>
      </c>
      <c r="D265" s="205">
        <v>0.06</v>
      </c>
      <c r="E265" s="186">
        <v>-3.7626662439827555E-9</v>
      </c>
      <c r="F265" s="186">
        <v>4.1097658019673985E-9</v>
      </c>
      <c r="G265" s="186">
        <v>3.4709955798464322E-10</v>
      </c>
      <c r="H265" s="204"/>
    </row>
    <row r="266" spans="2:8" s="202" customFormat="1" x14ac:dyDescent="0.3">
      <c r="B266" s="267">
        <v>248</v>
      </c>
      <c r="C266" s="186">
        <v>-2.5912559435648136E-7</v>
      </c>
      <c r="D266" s="205">
        <v>0.06</v>
      </c>
      <c r="E266" s="186">
        <v>-3.8243127310122664E-9</v>
      </c>
      <c r="F266" s="186">
        <v>4.1714122889969093E-9</v>
      </c>
      <c r="G266" s="186">
        <v>3.4709955798464327E-10</v>
      </c>
      <c r="H266" s="204"/>
    </row>
    <row r="267" spans="2:8" s="202" customFormat="1" x14ac:dyDescent="0.3">
      <c r="B267" s="267">
        <v>249</v>
      </c>
      <c r="C267" s="186">
        <v>-2.6335957782981324E-7</v>
      </c>
      <c r="D267" s="205">
        <v>0.06</v>
      </c>
      <c r="E267" s="186">
        <v>-3.8868839153472201E-9</v>
      </c>
      <c r="F267" s="186">
        <v>4.2339834733318631E-9</v>
      </c>
      <c r="G267" s="186">
        <v>3.4709955798464322E-10</v>
      </c>
      <c r="H267" s="204"/>
    </row>
    <row r="268" spans="2:8" s="202" customFormat="1" x14ac:dyDescent="0.3">
      <c r="B268" s="267">
        <v>250</v>
      </c>
      <c r="C268" s="186">
        <v>-2.676570710552451E-7</v>
      </c>
      <c r="D268" s="205">
        <v>0.06</v>
      </c>
      <c r="E268" s="186">
        <v>-3.9503936674471983E-9</v>
      </c>
      <c r="F268" s="186">
        <v>4.2974932254318412E-9</v>
      </c>
      <c r="G268" s="186">
        <v>3.4709955798464333E-10</v>
      </c>
      <c r="H268" s="204"/>
    </row>
    <row r="269" spans="2:8" s="202" customFormat="1" x14ac:dyDescent="0.3">
      <c r="B269" s="267">
        <v>251</v>
      </c>
      <c r="C269" s="186">
        <v>-2.7201902667905841E-7</v>
      </c>
      <c r="D269" s="205">
        <v>0.06</v>
      </c>
      <c r="E269" s="186">
        <v>-4.0148560658286762E-9</v>
      </c>
      <c r="F269" s="186">
        <v>4.3619556238133192E-9</v>
      </c>
      <c r="G269" s="186">
        <v>3.4709955798464338E-10</v>
      </c>
      <c r="H269" s="204"/>
    </row>
    <row r="270" spans="2:8" s="202" customFormat="1" x14ac:dyDescent="0.3">
      <c r="B270" s="267">
        <v>252</v>
      </c>
      <c r="C270" s="186">
        <v>-2.7644641163722894E-7</v>
      </c>
      <c r="D270" s="205">
        <v>0.06</v>
      </c>
      <c r="E270" s="186">
        <v>-4.0802854001858757E-9</v>
      </c>
      <c r="F270" s="186">
        <v>4.4273849581705195E-9</v>
      </c>
      <c r="G270" s="186">
        <v>3.4709955798464343E-10</v>
      </c>
      <c r="H270" s="204"/>
    </row>
    <row r="271" spans="2:8" s="202" customFormat="1" x14ac:dyDescent="0.3">
      <c r="B271" s="267">
        <v>253</v>
      </c>
      <c r="C271" s="186">
        <v>-2.80940207369772E-7</v>
      </c>
      <c r="D271" s="205">
        <v>0.06</v>
      </c>
      <c r="E271" s="186">
        <v>-4.1466961745584338E-9</v>
      </c>
      <c r="F271" s="186">
        <v>4.4937957325430776E-9</v>
      </c>
      <c r="G271" s="186">
        <v>3.4709955798464358E-10</v>
      </c>
      <c r="H271" s="204"/>
    </row>
    <row r="272" spans="2:8" s="202" customFormat="1" x14ac:dyDescent="0.3">
      <c r="B272" s="267">
        <v>254</v>
      </c>
      <c r="C272" s="186">
        <v>-2.8550141003830324E-7</v>
      </c>
      <c r="D272" s="205">
        <v>0.06</v>
      </c>
      <c r="E272" s="186">
        <v>-4.2141031105465796E-9</v>
      </c>
      <c r="F272" s="186">
        <v>4.5612026685312234E-9</v>
      </c>
      <c r="G272" s="186">
        <v>3.4709955798464358E-10</v>
      </c>
      <c r="H272" s="204"/>
    </row>
    <row r="273" spans="2:8" s="202" customFormat="1" x14ac:dyDescent="0.3">
      <c r="B273" s="267">
        <v>255</v>
      </c>
      <c r="C273" s="186">
        <v>-2.9013103074686246E-7</v>
      </c>
      <c r="D273" s="205">
        <v>0.06</v>
      </c>
      <c r="E273" s="186">
        <v>-4.2825211505745487E-9</v>
      </c>
      <c r="F273" s="186">
        <v>4.6296207085591925E-9</v>
      </c>
      <c r="G273" s="186">
        <v>3.4709955798464369E-10</v>
      </c>
      <c r="H273" s="204"/>
    </row>
    <row r="274" spans="2:8" s="202" customFormat="1" x14ac:dyDescent="0.3">
      <c r="B274" s="267">
        <v>256</v>
      </c>
      <c r="C274" s="186">
        <v>-2.9483009576605006E-7</v>
      </c>
      <c r="D274" s="205">
        <v>0.06</v>
      </c>
      <c r="E274" s="186">
        <v>-4.3519654612029368E-9</v>
      </c>
      <c r="F274" s="186">
        <v>4.6990650191875806E-9</v>
      </c>
      <c r="G274" s="186">
        <v>3.4709955798464379E-10</v>
      </c>
      <c r="H274" s="204"/>
    </row>
    <row r="275" spans="2:8" s="202" customFormat="1" x14ac:dyDescent="0.3">
      <c r="B275" s="267">
        <v>257</v>
      </c>
      <c r="C275" s="186">
        <v>-2.9959964676052547E-7</v>
      </c>
      <c r="D275" s="205">
        <v>0.06</v>
      </c>
      <c r="E275" s="186">
        <v>-4.4224514364907507E-9</v>
      </c>
      <c r="F275" s="186">
        <v>4.7695509944753945E-9</v>
      </c>
      <c r="G275" s="186">
        <v>3.4709955798464384E-10</v>
      </c>
      <c r="H275" s="204"/>
    </row>
    <row r="276" spans="2:8" s="202" customFormat="1" x14ac:dyDescent="0.3">
      <c r="B276" s="267">
        <v>258</v>
      </c>
      <c r="C276" s="186">
        <v>-3.0444074101991801E-7</v>
      </c>
      <c r="D276" s="205">
        <v>0.06</v>
      </c>
      <c r="E276" s="186">
        <v>-4.4939947014078816E-9</v>
      </c>
      <c r="F276" s="186">
        <v>4.8410942593925254E-9</v>
      </c>
      <c r="G276" s="186">
        <v>3.4709955798464389E-10</v>
      </c>
      <c r="H276" s="204"/>
    </row>
    <row r="277" spans="2:8" s="202" customFormat="1" x14ac:dyDescent="0.3">
      <c r="B277" s="267">
        <v>259</v>
      </c>
      <c r="C277" s="186">
        <v>-3.0935445169320144E-7</v>
      </c>
      <c r="D277" s="205">
        <v>0.06</v>
      </c>
      <c r="E277" s="186">
        <v>-4.5666111152987697E-9</v>
      </c>
      <c r="F277" s="186">
        <v>4.9137106732834135E-9</v>
      </c>
      <c r="G277" s="186">
        <v>3.4709955798464389E-10</v>
      </c>
      <c r="H277" s="204"/>
    </row>
    <row r="278" spans="2:8" s="202" customFormat="1" x14ac:dyDescent="0.3">
      <c r="B278" s="267">
        <v>260</v>
      </c>
      <c r="C278" s="186">
        <v>-3.1434186802658412E-7</v>
      </c>
      <c r="D278" s="205">
        <v>0.06</v>
      </c>
      <c r="E278" s="186">
        <v>-4.6403167753980213E-9</v>
      </c>
      <c r="F278" s="186">
        <v>4.9874163333826651E-9</v>
      </c>
      <c r="G278" s="186">
        <v>3.47099557984644E-10</v>
      </c>
      <c r="H278" s="204"/>
    </row>
    <row r="279" spans="2:8" s="202" customFormat="1" x14ac:dyDescent="0.3">
      <c r="B279" s="267">
        <v>261</v>
      </c>
      <c r="C279" s="186">
        <v>-3.1940409560496755E-7</v>
      </c>
      <c r="D279" s="205">
        <v>0.06</v>
      </c>
      <c r="E279" s="186">
        <v>-4.7151280203987618E-9</v>
      </c>
      <c r="F279" s="186">
        <v>5.0622275783834055E-9</v>
      </c>
      <c r="G279" s="186">
        <v>3.4709955798464421E-10</v>
      </c>
      <c r="H279" s="204"/>
    </row>
    <row r="280" spans="2:8" s="202" customFormat="1" x14ac:dyDescent="0.3">
      <c r="B280" s="267">
        <v>262</v>
      </c>
      <c r="C280" s="186">
        <v>-3.2454225659702672E-7</v>
      </c>
      <c r="D280" s="205">
        <v>0.06</v>
      </c>
      <c r="E280" s="186">
        <v>-4.7910614340745128E-9</v>
      </c>
      <c r="F280" s="186">
        <v>5.1381609920591566E-9</v>
      </c>
      <c r="G280" s="186">
        <v>3.4709955798464421E-10</v>
      </c>
      <c r="H280" s="204"/>
    </row>
    <row r="281" spans="2:8" s="202" customFormat="1" x14ac:dyDescent="0.3">
      <c r="B281" s="267">
        <v>263</v>
      </c>
      <c r="C281" s="186">
        <v>-3.2975749000396677E-7</v>
      </c>
      <c r="D281" s="205">
        <v>0.06</v>
      </c>
      <c r="E281" s="186">
        <v>-4.8681338489554006E-9</v>
      </c>
      <c r="F281" s="186">
        <v>5.2152334069400452E-9</v>
      </c>
      <c r="G281" s="186">
        <v>3.4709955798464441E-10</v>
      </c>
      <c r="H281" s="204"/>
    </row>
    <row r="282" spans="2:8" s="202" customFormat="1" x14ac:dyDescent="0.3">
      <c r="B282" s="267">
        <v>264</v>
      </c>
      <c r="C282" s="186">
        <v>-3.3505095191201089E-7</v>
      </c>
      <c r="D282" s="205">
        <v>0.06</v>
      </c>
      <c r="E282" s="186">
        <v>-4.9463623500595014E-9</v>
      </c>
      <c r="F282" s="186">
        <v>5.293461908044146E-9</v>
      </c>
      <c r="G282" s="186">
        <v>3.4709955798464426E-10</v>
      </c>
      <c r="H282" s="204"/>
    </row>
    <row r="283" spans="2:8" s="202" customFormat="1" x14ac:dyDescent="0.3">
      <c r="B283" s="267">
        <v>265</v>
      </c>
      <c r="C283" s="186">
        <v>-3.4042381574867569E-7</v>
      </c>
      <c r="D283" s="205">
        <v>0.06</v>
      </c>
      <c r="E283" s="186">
        <v>-5.0257642786801633E-9</v>
      </c>
      <c r="F283" s="186">
        <v>5.3728638366648079E-9</v>
      </c>
      <c r="G283" s="186">
        <v>3.4709955798464431E-10</v>
      </c>
      <c r="H283" s="204"/>
    </row>
    <row r="284" spans="2:8" s="202" customFormat="1" x14ac:dyDescent="0.3">
      <c r="B284" s="267">
        <v>266</v>
      </c>
      <c r="C284" s="186">
        <v>-3.4587727254289044E-7</v>
      </c>
      <c r="D284" s="205">
        <v>0.06</v>
      </c>
      <c r="E284" s="186">
        <v>-5.1063572362301354E-9</v>
      </c>
      <c r="F284" s="186">
        <v>5.45345679421478E-9</v>
      </c>
      <c r="G284" s="186">
        <v>3.4709955798464436E-10</v>
      </c>
      <c r="H284" s="204"/>
    </row>
    <row r="285" spans="2:8" s="202" customFormat="1" x14ac:dyDescent="0.3">
      <c r="B285" s="267">
        <v>267</v>
      </c>
      <c r="C285" s="186">
        <v>-3.5141253118901844E-7</v>
      </c>
      <c r="D285" s="205">
        <v>0.06</v>
      </c>
      <c r="E285" s="186">
        <v>-5.1881590881433562E-9</v>
      </c>
      <c r="F285" s="186">
        <v>5.5352586461280008E-9</v>
      </c>
      <c r="G285" s="186">
        <v>3.4709955798464436E-10</v>
      </c>
      <c r="H285" s="204"/>
    </row>
    <row r="286" spans="2:8" s="202" customFormat="1" x14ac:dyDescent="0.3">
      <c r="B286" s="267">
        <v>268</v>
      </c>
      <c r="C286" s="186">
        <v>-3.5703081871483833E-7</v>
      </c>
      <c r="D286" s="205">
        <v>0.06</v>
      </c>
      <c r="E286" s="186">
        <v>-5.2711879678352763E-9</v>
      </c>
      <c r="F286" s="186">
        <v>5.6182875258199209E-9</v>
      </c>
      <c r="G286" s="186">
        <v>3.4709955798464441E-10</v>
      </c>
      <c r="H286" s="204"/>
    </row>
    <row r="287" spans="2:8" s="202" customFormat="1" x14ac:dyDescent="0.3">
      <c r="B287" s="267">
        <v>269</v>
      </c>
      <c r="C287" s="186">
        <v>-3.6273338055354556E-7</v>
      </c>
      <c r="D287" s="205">
        <v>0.06</v>
      </c>
      <c r="E287" s="186">
        <v>-5.3554622807225748E-9</v>
      </c>
      <c r="F287" s="186">
        <v>5.7025618387072194E-9</v>
      </c>
      <c r="G287" s="186">
        <v>3.4709955798464452E-10</v>
      </c>
      <c r="H287" s="204"/>
    </row>
    <row r="288" spans="2:8" s="202" customFormat="1" x14ac:dyDescent="0.3">
      <c r="B288" s="267">
        <v>270</v>
      </c>
      <c r="C288" s="186">
        <v>-3.6852148081983338E-7</v>
      </c>
      <c r="D288" s="205">
        <v>0.06</v>
      </c>
      <c r="E288" s="186">
        <v>-5.4410007083031835E-9</v>
      </c>
      <c r="F288" s="186">
        <v>5.7881002662878281E-9</v>
      </c>
      <c r="G288" s="186">
        <v>3.4709955798464446E-10</v>
      </c>
      <c r="H288" s="204"/>
    </row>
    <row r="289" spans="2:8" s="202" customFormat="1" x14ac:dyDescent="0.3">
      <c r="B289" s="267">
        <v>271</v>
      </c>
      <c r="C289" s="186">
        <v>-3.7439640259011551E-7</v>
      </c>
      <c r="D289" s="205">
        <v>0.06</v>
      </c>
      <c r="E289" s="186">
        <v>-5.5278222122975009E-9</v>
      </c>
      <c r="F289" s="186">
        <v>5.8749217702821456E-9</v>
      </c>
      <c r="G289" s="186">
        <v>3.4709955798464452E-10</v>
      </c>
      <c r="H289" s="204"/>
    </row>
    <row r="290" spans="2:8" s="202" customFormat="1" x14ac:dyDescent="0.3">
      <c r="B290" s="267">
        <v>272</v>
      </c>
      <c r="C290" s="186">
        <v>-3.8035944818695188E-7</v>
      </c>
      <c r="D290" s="205">
        <v>0.06</v>
      </c>
      <c r="E290" s="186">
        <v>-5.6159460388517327E-9</v>
      </c>
      <c r="F290" s="186">
        <v>5.9630455968363773E-9</v>
      </c>
      <c r="G290" s="186">
        <v>3.4709955798464462E-10</v>
      </c>
      <c r="H290" s="204"/>
    </row>
    <row r="291" spans="2:8" s="202" customFormat="1" x14ac:dyDescent="0.3">
      <c r="B291" s="267">
        <v>273</v>
      </c>
      <c r="C291" s="186">
        <v>-3.8641193946774083E-7</v>
      </c>
      <c r="D291" s="205">
        <v>0.06</v>
      </c>
      <c r="E291" s="186">
        <v>-5.705391722804278E-9</v>
      </c>
      <c r="F291" s="186">
        <v>6.0524912807889226E-9</v>
      </c>
      <c r="G291" s="186">
        <v>3.4709955798464462E-10</v>
      </c>
      <c r="H291" s="204"/>
    </row>
    <row r="292" spans="2:8" s="202" customFormat="1" x14ac:dyDescent="0.3">
      <c r="B292" s="267">
        <v>274</v>
      </c>
      <c r="C292" s="186">
        <v>-3.9255521811774158E-7</v>
      </c>
      <c r="D292" s="205">
        <v>0.06</v>
      </c>
      <c r="E292" s="186">
        <v>-5.7961790920161126E-9</v>
      </c>
      <c r="F292" s="186">
        <v>6.1432786500007572E-9</v>
      </c>
      <c r="G292" s="186">
        <v>3.4709955798464462E-10</v>
      </c>
      <c r="H292" s="204"/>
    </row>
    <row r="293" spans="2:8" s="202" customFormat="1" x14ac:dyDescent="0.3">
      <c r="B293" s="267">
        <v>275</v>
      </c>
      <c r="C293" s="186">
        <v>-3.9879064594749237E-7</v>
      </c>
      <c r="D293" s="205">
        <v>0.06</v>
      </c>
      <c r="E293" s="186">
        <v>-5.8883282717661237E-9</v>
      </c>
      <c r="F293" s="186">
        <v>6.2354278297507683E-9</v>
      </c>
      <c r="G293" s="186">
        <v>3.4709955798464472E-10</v>
      </c>
      <c r="H293" s="204"/>
    </row>
    <row r="294" spans="2:8" s="202" customFormat="1" x14ac:dyDescent="0.3">
      <c r="B294" s="267">
        <v>276</v>
      </c>
      <c r="C294" s="186">
        <v>-4.0511960519468942E-7</v>
      </c>
      <c r="D294" s="205">
        <v>0.06</v>
      </c>
      <c r="E294" s="186">
        <v>-5.9818596892123854E-9</v>
      </c>
      <c r="F294" s="186">
        <v>6.32895924719703E-9</v>
      </c>
      <c r="G294" s="186">
        <v>3.4709955798464477E-10</v>
      </c>
      <c r="H294" s="204"/>
    </row>
    <row r="295" spans="2:8" s="202" customFormat="1" x14ac:dyDescent="0.3">
      <c r="B295" s="267">
        <v>277</v>
      </c>
      <c r="C295" s="186">
        <v>-4.1154349883059439E-7</v>
      </c>
      <c r="D295" s="205">
        <v>0.06</v>
      </c>
      <c r="E295" s="186">
        <v>-6.076794077920341E-9</v>
      </c>
      <c r="F295" s="186">
        <v>6.4238936359049856E-9</v>
      </c>
      <c r="G295" s="186">
        <v>3.4709955798464493E-10</v>
      </c>
      <c r="H295" s="204"/>
    </row>
    <row r="296" spans="2:8" s="202" customFormat="1" x14ac:dyDescent="0.3">
      <c r="B296" s="267">
        <v>278</v>
      </c>
      <c r="C296" s="186">
        <v>-4.1806375087103794E-7</v>
      </c>
      <c r="D296" s="205">
        <v>0.06</v>
      </c>
      <c r="E296" s="186">
        <v>-6.1731524824589154E-9</v>
      </c>
      <c r="F296" s="186">
        <v>6.52025204044356E-9</v>
      </c>
      <c r="G296" s="186">
        <v>3.4709955798464488E-10</v>
      </c>
      <c r="H296" s="204"/>
    </row>
    <row r="297" spans="2:8" s="202" customFormat="1" x14ac:dyDescent="0.3">
      <c r="B297" s="267">
        <v>279</v>
      </c>
      <c r="C297" s="186">
        <v>-4.2468180669208818E-7</v>
      </c>
      <c r="D297" s="205">
        <v>0.06</v>
      </c>
      <c r="E297" s="186">
        <v>-6.2709562630655689E-9</v>
      </c>
      <c r="F297" s="186">
        <v>6.6180558210502135E-9</v>
      </c>
      <c r="G297" s="186">
        <v>3.4709955798464498E-10</v>
      </c>
      <c r="H297" s="204"/>
    </row>
    <row r="298" spans="2:8" s="202" customFormat="1" x14ac:dyDescent="0.3">
      <c r="B298" s="267">
        <v>280</v>
      </c>
      <c r="C298" s="186">
        <v>-4.3139913335045415E-7</v>
      </c>
      <c r="D298" s="205">
        <v>0.06</v>
      </c>
      <c r="E298" s="186">
        <v>-6.3702271003813225E-9</v>
      </c>
      <c r="F298" s="186">
        <v>6.717326658365968E-9</v>
      </c>
      <c r="G298" s="186">
        <v>3.4709955798464508E-10</v>
      </c>
      <c r="H298" s="204"/>
    </row>
    <row r="299" spans="2:8" s="202" customFormat="1" x14ac:dyDescent="0.3">
      <c r="B299" s="267">
        <v>281</v>
      </c>
      <c r="C299" s="186">
        <v>-4.3821721990869561E-7</v>
      </c>
      <c r="D299" s="205">
        <v>0.06</v>
      </c>
      <c r="E299" s="186">
        <v>-6.470987000256812E-9</v>
      </c>
      <c r="F299" s="186">
        <v>6.8180865582414574E-9</v>
      </c>
      <c r="G299" s="186">
        <v>3.4709955798464508E-10</v>
      </c>
      <c r="H299" s="204"/>
    </row>
    <row r="300" spans="2:8" s="202" customFormat="1" x14ac:dyDescent="0.3">
      <c r="B300" s="267">
        <v>282</v>
      </c>
      <c r="C300" s="186">
        <v>-4.4513757776531071E-7</v>
      </c>
      <c r="D300" s="205">
        <v>0.06</v>
      </c>
      <c r="E300" s="186">
        <v>-6.5732582986304337E-9</v>
      </c>
      <c r="F300" s="186">
        <v>6.9203578566150792E-9</v>
      </c>
      <c r="G300" s="186">
        <v>3.4709955798464508E-10</v>
      </c>
      <c r="H300" s="204"/>
    </row>
    <row r="301" spans="2:8" s="202" customFormat="1" x14ac:dyDescent="0.3">
      <c r="B301" s="267">
        <v>283</v>
      </c>
      <c r="C301" s="186">
        <v>-4.52161740989775E-7</v>
      </c>
      <c r="D301" s="205">
        <v>0.06</v>
      </c>
      <c r="E301" s="186">
        <v>-6.67706366647966E-9</v>
      </c>
      <c r="F301" s="186">
        <v>7.0241632244643055E-9</v>
      </c>
      <c r="G301" s="186">
        <v>3.4709955798464519E-10</v>
      </c>
      <c r="H301" s="204"/>
    </row>
    <row r="302" spans="2:8" s="202" customFormat="1" x14ac:dyDescent="0.3">
      <c r="B302" s="267">
        <v>284</v>
      </c>
      <c r="C302" s="186">
        <v>-4.5929126666260626E-7</v>
      </c>
      <c r="D302" s="205">
        <v>0.06</v>
      </c>
      <c r="E302" s="186">
        <v>-6.7824261148466249E-9</v>
      </c>
      <c r="F302" s="186">
        <v>7.1295256728312703E-9</v>
      </c>
      <c r="G302" s="186">
        <v>3.4709955798464524E-10</v>
      </c>
      <c r="H302" s="204"/>
    </row>
    <row r="303" spans="2:8" s="202" customFormat="1" x14ac:dyDescent="0.3">
      <c r="B303" s="267">
        <v>285</v>
      </c>
      <c r="C303" s="186">
        <v>-4.6652773522052998E-7</v>
      </c>
      <c r="D303" s="205">
        <v>0.06</v>
      </c>
      <c r="E303" s="186">
        <v>-6.8893689999390937E-9</v>
      </c>
      <c r="F303" s="186">
        <v>7.2364685579237392E-9</v>
      </c>
      <c r="G303" s="186">
        <v>3.4709955798464529E-10</v>
      </c>
      <c r="H303" s="204"/>
    </row>
    <row r="304" spans="2:8" s="202" customFormat="1" x14ac:dyDescent="0.3">
      <c r="B304" s="267">
        <v>286</v>
      </c>
      <c r="C304" s="186">
        <v>-4.7387275080682256E-7</v>
      </c>
      <c r="D304" s="205">
        <v>0.06</v>
      </c>
      <c r="E304" s="186">
        <v>-6.9979160283079492E-9</v>
      </c>
      <c r="F304" s="186">
        <v>7.3450155862925946E-9</v>
      </c>
      <c r="G304" s="186">
        <v>3.4709955798464529E-10</v>
      </c>
      <c r="H304" s="204"/>
    </row>
    <row r="305" spans="2:8" s="202" customFormat="1" x14ac:dyDescent="0.3">
      <c r="B305" s="267">
        <v>287</v>
      </c>
      <c r="C305" s="186">
        <v>-4.813279416269095E-7</v>
      </c>
      <c r="D305" s="205">
        <v>0.06</v>
      </c>
      <c r="E305" s="186">
        <v>-7.1080912621023381E-9</v>
      </c>
      <c r="F305" s="186">
        <v>7.4551908200869835E-9</v>
      </c>
      <c r="G305" s="186">
        <v>3.4709955798464534E-10</v>
      </c>
      <c r="H305" s="204"/>
    </row>
    <row r="306" spans="2:8" s="202" customFormat="1" x14ac:dyDescent="0.3">
      <c r="B306" s="267">
        <v>288</v>
      </c>
      <c r="C306" s="186">
        <v>-4.8889496030929781E-7</v>
      </c>
      <c r="D306" s="205">
        <v>0.06</v>
      </c>
      <c r="E306" s="186">
        <v>-7.2199191244036422E-9</v>
      </c>
      <c r="F306" s="186">
        <v>7.5670186823882877E-9</v>
      </c>
      <c r="G306" s="186">
        <v>3.4709955798464545E-10</v>
      </c>
      <c r="H306" s="204"/>
    </row>
    <row r="307" spans="2:8" s="202" customFormat="1" x14ac:dyDescent="0.3">
      <c r="B307" s="267">
        <v>289</v>
      </c>
      <c r="C307" s="186">
        <v>-4.9657548427192197E-7</v>
      </c>
      <c r="D307" s="205">
        <v>0.06</v>
      </c>
      <c r="E307" s="186">
        <v>-7.3334244046394673E-9</v>
      </c>
      <c r="F307" s="186">
        <v>7.6805239626241136E-9</v>
      </c>
      <c r="G307" s="186">
        <v>3.470995579846455E-10</v>
      </c>
      <c r="H307" s="204"/>
    </row>
    <row r="308" spans="2:8" s="202" customFormat="1" x14ac:dyDescent="0.3">
      <c r="B308" s="267">
        <v>290</v>
      </c>
      <c r="C308" s="186">
        <v>-5.0437121609398548E-7</v>
      </c>
      <c r="D308" s="205">
        <v>0.06</v>
      </c>
      <c r="E308" s="186">
        <v>-7.4486322640788296E-9</v>
      </c>
      <c r="F308" s="186">
        <v>7.7957318220634758E-9</v>
      </c>
      <c r="G308" s="186">
        <v>3.4709955798464555E-10</v>
      </c>
      <c r="H308" s="204"/>
    </row>
    <row r="309" spans="2:8" s="202" customFormat="1" x14ac:dyDescent="0.3">
      <c r="B309" s="267">
        <v>291</v>
      </c>
      <c r="C309" s="186">
        <v>-5.1228388389337987E-7</v>
      </c>
      <c r="D309" s="205">
        <v>0.06</v>
      </c>
      <c r="E309" s="186">
        <v>-7.5655682414097825E-9</v>
      </c>
      <c r="F309" s="186">
        <v>7.9126677993944288E-9</v>
      </c>
      <c r="G309" s="186">
        <v>3.470995579846456E-10</v>
      </c>
      <c r="H309" s="204"/>
    </row>
    <row r="310" spans="2:8" s="202" customFormat="1" x14ac:dyDescent="0.3">
      <c r="B310" s="267">
        <v>292</v>
      </c>
      <c r="C310" s="186">
        <v>-5.2031524170976526E-7</v>
      </c>
      <c r="D310" s="205">
        <v>0.06</v>
      </c>
      <c r="E310" s="186">
        <v>-7.6842582584006974E-9</v>
      </c>
      <c r="F310" s="186">
        <v>8.0313578163853436E-9</v>
      </c>
      <c r="G310" s="186">
        <v>3.470995579846456E-10</v>
      </c>
      <c r="H310" s="204"/>
    </row>
    <row r="311" spans="2:8" s="202" customFormat="1" x14ac:dyDescent="0.3">
      <c r="B311" s="267">
        <v>293</v>
      </c>
      <c r="C311" s="186">
        <v>-5.2846706989339644E-7</v>
      </c>
      <c r="D311" s="205">
        <v>0.06</v>
      </c>
      <c r="E311" s="186">
        <v>-7.804728625646479E-9</v>
      </c>
      <c r="F311" s="186">
        <v>8.1518281836311253E-9</v>
      </c>
      <c r="G311" s="186">
        <v>3.4709955798464576E-10</v>
      </c>
      <c r="H311" s="204"/>
    </row>
    <row r="312" spans="2:8" s="202" customFormat="1" x14ac:dyDescent="0.3">
      <c r="B312" s="267">
        <v>294</v>
      </c>
      <c r="C312" s="186">
        <v>-5.36741175499782E-7</v>
      </c>
      <c r="D312" s="205">
        <v>0.06</v>
      </c>
      <c r="E312" s="186">
        <v>-7.9270060484009456E-9</v>
      </c>
      <c r="F312" s="186">
        <v>8.2741056063855919E-9</v>
      </c>
      <c r="G312" s="186">
        <v>3.4709955798464576E-10</v>
      </c>
      <c r="H312" s="204"/>
    </row>
    <row r="313" spans="2:8" s="202" customFormat="1" x14ac:dyDescent="0.3">
      <c r="B313" s="267">
        <v>295</v>
      </c>
      <c r="C313" s="186">
        <v>-5.4513939269026339E-7</v>
      </c>
      <c r="D313" s="205">
        <v>0.06</v>
      </c>
      <c r="E313" s="186">
        <v>-8.0511176324967299E-9</v>
      </c>
      <c r="F313" s="186">
        <v>8.3982171904813762E-9</v>
      </c>
      <c r="G313" s="186">
        <v>3.4709955798464586E-10</v>
      </c>
      <c r="H313" s="204"/>
    </row>
    <row r="314" spans="2:8" s="202" customFormat="1" x14ac:dyDescent="0.3">
      <c r="B314" s="267">
        <v>296</v>
      </c>
      <c r="C314" s="186">
        <v>-5.5366358313860204E-7</v>
      </c>
      <c r="D314" s="205">
        <v>0.06</v>
      </c>
      <c r="E314" s="186">
        <v>-8.177090890353951E-9</v>
      </c>
      <c r="F314" s="186">
        <v>8.5241904483385972E-9</v>
      </c>
      <c r="G314" s="186">
        <v>3.4709955798464591E-10</v>
      </c>
      <c r="H314" s="204"/>
    </row>
    <row r="315" spans="2:8" s="202" customFormat="1" x14ac:dyDescent="0.3">
      <c r="B315" s="267">
        <v>297</v>
      </c>
      <c r="C315" s="186">
        <v>-5.6231563644366566E-7</v>
      </c>
      <c r="D315" s="205">
        <v>0.06</v>
      </c>
      <c r="E315" s="186">
        <v>-8.3049537470790299E-9</v>
      </c>
      <c r="F315" s="186">
        <v>8.6520533050636762E-9</v>
      </c>
      <c r="G315" s="186">
        <v>3.4709955798464601E-10</v>
      </c>
      <c r="H315" s="204"/>
    </row>
    <row r="316" spans="2:8" s="202" customFormat="1" x14ac:dyDescent="0.3">
      <c r="B316" s="267">
        <v>298</v>
      </c>
      <c r="C316" s="186">
        <v>-5.7109747054830524E-7</v>
      </c>
      <c r="D316" s="205">
        <v>0.06</v>
      </c>
      <c r="E316" s="186">
        <v>-8.4347345466549839E-9</v>
      </c>
      <c r="F316" s="186">
        <v>8.7818341046396301E-9</v>
      </c>
      <c r="G316" s="186">
        <v>3.4709955798464607E-10</v>
      </c>
      <c r="H316" s="204"/>
    </row>
    <row r="317" spans="2:8" s="202" customFormat="1" x14ac:dyDescent="0.3">
      <c r="B317" s="267">
        <v>299</v>
      </c>
      <c r="C317" s="186">
        <v>-5.800110321645145E-7</v>
      </c>
      <c r="D317" s="205">
        <v>0.06</v>
      </c>
      <c r="E317" s="186">
        <v>-8.5664620582245787E-9</v>
      </c>
      <c r="F317" s="186">
        <v>8.913561616209225E-9</v>
      </c>
      <c r="G317" s="186">
        <v>3.4709955798464601E-10</v>
      </c>
      <c r="H317" s="204"/>
    </row>
    <row r="318" spans="2:8" s="202" customFormat="1" x14ac:dyDescent="0.3">
      <c r="B318" s="267">
        <v>300</v>
      </c>
      <c r="C318" s="186">
        <v>-5.8905829720496686E-7</v>
      </c>
      <c r="D318" s="205">
        <v>0.06</v>
      </c>
      <c r="E318" s="186">
        <v>-8.7001654824677166E-9</v>
      </c>
      <c r="F318" s="186">
        <v>9.0472650404523629E-9</v>
      </c>
      <c r="G318" s="186">
        <v>3.4709955798464601E-10</v>
      </c>
      <c r="H318" s="204"/>
    </row>
    <row r="319" spans="2:8" s="202" customFormat="1" x14ac:dyDescent="0.3">
      <c r="B319" s="267">
        <v>301</v>
      </c>
      <c r="C319" s="186">
        <v>-5.9824127122102599E-7</v>
      </c>
      <c r="D319" s="205">
        <v>0.06</v>
      </c>
      <c r="E319" s="186">
        <v>-8.8358744580745031E-9</v>
      </c>
      <c r="F319" s="186">
        <v>9.1829740160591493E-9</v>
      </c>
      <c r="G319" s="186">
        <v>3.4709955798464617E-10</v>
      </c>
      <c r="H319" s="204"/>
    </row>
    <row r="320" spans="2:8" s="202" customFormat="1" x14ac:dyDescent="0.3">
      <c r="B320" s="267">
        <v>302</v>
      </c>
      <c r="C320" s="186">
        <v>-6.0756198984732601E-7</v>
      </c>
      <c r="D320" s="205">
        <v>0.06</v>
      </c>
      <c r="E320" s="186">
        <v>-8.9736190683153901E-9</v>
      </c>
      <c r="F320" s="186">
        <v>9.3207186263000364E-9</v>
      </c>
      <c r="G320" s="186">
        <v>3.4709955798464601E-10</v>
      </c>
      <c r="H320" s="204"/>
    </row>
    <row r="321" spans="2:8" s="202" customFormat="1" x14ac:dyDescent="0.3">
      <c r="B321" s="267">
        <v>303</v>
      </c>
      <c r="C321" s="186">
        <v>-6.1702251925302053E-7</v>
      </c>
      <c r="D321" s="205">
        <v>0.06</v>
      </c>
      <c r="E321" s="186">
        <v>-9.1134298477098901E-9</v>
      </c>
      <c r="F321" s="186">
        <v>9.4605294056945363E-9</v>
      </c>
      <c r="G321" s="186">
        <v>3.4709955798464627E-10</v>
      </c>
      <c r="H321" s="204"/>
    </row>
    <row r="322" spans="2:8" s="202" customFormat="1" x14ac:dyDescent="0.3">
      <c r="B322" s="267">
        <v>304</v>
      </c>
      <c r="C322" s="186">
        <v>-6.2662495659980051E-7</v>
      </c>
      <c r="D322" s="205">
        <v>0.06</v>
      </c>
      <c r="E322" s="186">
        <v>-9.2553377887953069E-9</v>
      </c>
      <c r="F322" s="186">
        <v>9.6024373467799531E-9</v>
      </c>
      <c r="G322" s="186">
        <v>3.4709955798464622E-10</v>
      </c>
      <c r="H322" s="204"/>
    </row>
    <row r="323" spans="2:8" s="202" customFormat="1" x14ac:dyDescent="0.3">
      <c r="B323" s="267">
        <v>305</v>
      </c>
      <c r="C323" s="186">
        <v>-6.3637143050678211E-7</v>
      </c>
      <c r="D323" s="205">
        <v>0.06</v>
      </c>
      <c r="E323" s="186">
        <v>-9.3993743489970068E-9</v>
      </c>
      <c r="F323" s="186">
        <v>9.7464739069816531E-9</v>
      </c>
      <c r="G323" s="186">
        <v>3.4709955798464632E-10</v>
      </c>
      <c r="H323" s="204"/>
    </row>
    <row r="324" spans="2:8" s="202" customFormat="1" x14ac:dyDescent="0.3">
      <c r="B324" s="267">
        <v>306</v>
      </c>
      <c r="C324" s="186">
        <v>-6.4626410152236847E-7</v>
      </c>
      <c r="D324" s="205">
        <v>0.06</v>
      </c>
      <c r="E324" s="186">
        <v>-9.5455714576017317E-9</v>
      </c>
      <c r="F324" s="186">
        <v>9.892671015586378E-9</v>
      </c>
      <c r="G324" s="186">
        <v>3.4709955798464643E-10</v>
      </c>
      <c r="H324" s="204"/>
    </row>
    <row r="325" spans="2:8" s="202" customFormat="1" x14ac:dyDescent="0.3">
      <c r="B325" s="267">
        <v>307</v>
      </c>
      <c r="C325" s="186">
        <v>-6.5630516260318863E-7</v>
      </c>
      <c r="D325" s="205">
        <v>0.06</v>
      </c>
      <c r="E325" s="186">
        <v>-9.6939615228355268E-9</v>
      </c>
      <c r="F325" s="186">
        <v>1.0041061080820173E-8</v>
      </c>
      <c r="G325" s="186">
        <v>3.4709955798464632E-10</v>
      </c>
      <c r="H325" s="204"/>
    </row>
    <row r="326" spans="2:8" s="202" customFormat="1" x14ac:dyDescent="0.3">
      <c r="B326" s="267">
        <v>308</v>
      </c>
      <c r="C326" s="186">
        <v>-6.6649683960022106E-7</v>
      </c>
      <c r="D326" s="205">
        <v>0.06</v>
      </c>
      <c r="E326" s="186">
        <v>-9.8445774390478292E-9</v>
      </c>
      <c r="F326" s="186">
        <v>1.0191676997032475E-8</v>
      </c>
      <c r="G326" s="186">
        <v>3.4709955798464638E-10</v>
      </c>
      <c r="H326" s="204"/>
    </row>
    <row r="327" spans="2:8" s="202" customFormat="1" x14ac:dyDescent="0.3">
      <c r="B327" s="267">
        <v>309</v>
      </c>
      <c r="C327" s="186">
        <v>-6.7684139175220902E-7</v>
      </c>
      <c r="D327" s="205">
        <v>0.06</v>
      </c>
      <c r="E327" s="186">
        <v>-9.9974525940033149E-9</v>
      </c>
      <c r="F327" s="186">
        <v>1.0344552151987961E-8</v>
      </c>
      <c r="G327" s="186">
        <v>3.4709955798464648E-10</v>
      </c>
      <c r="H327" s="204"/>
    </row>
    <row r="328" spans="2:8" s="202" customFormat="1" x14ac:dyDescent="0.3">
      <c r="B328" s="267">
        <v>310</v>
      </c>
      <c r="C328" s="186">
        <v>-6.8734111218647676E-7</v>
      </c>
      <c r="D328" s="205">
        <v>0.06</v>
      </c>
      <c r="E328" s="186">
        <v>-1.0152620876283135E-8</v>
      </c>
      <c r="F328" s="186">
        <v>1.0499720434267782E-8</v>
      </c>
      <c r="G328" s="186">
        <v>3.4709955798464648E-10</v>
      </c>
      <c r="H328" s="204"/>
    </row>
    <row r="329" spans="2:8" s="202" customFormat="1" x14ac:dyDescent="0.3">
      <c r="B329" s="267">
        <v>311</v>
      </c>
      <c r="C329" s="186">
        <v>-6.9799832842725856E-7</v>
      </c>
      <c r="D329" s="205">
        <v>0.06</v>
      </c>
      <c r="E329" s="186">
        <v>-1.0310116682797151E-8</v>
      </c>
      <c r="F329" s="186">
        <v>1.0657216240781798E-8</v>
      </c>
      <c r="G329" s="186">
        <v>3.4709955798464653E-10</v>
      </c>
      <c r="H329" s="204"/>
    </row>
    <row r="330" spans="2:8" s="202" customFormat="1" x14ac:dyDescent="0.3">
      <c r="B330" s="267">
        <v>312</v>
      </c>
      <c r="C330" s="186">
        <v>-7.088154029116521E-7</v>
      </c>
      <c r="D330" s="205">
        <v>0.06</v>
      </c>
      <c r="E330" s="186">
        <v>-1.0469974926408878E-8</v>
      </c>
      <c r="F330" s="186">
        <v>1.0817074484393525E-8</v>
      </c>
      <c r="G330" s="186">
        <v>3.4709955798464663E-10</v>
      </c>
      <c r="H330" s="204"/>
    </row>
    <row r="331" spans="2:8" s="202" customFormat="1" x14ac:dyDescent="0.3">
      <c r="B331" s="267">
        <v>313</v>
      </c>
      <c r="C331" s="186">
        <v>-7.1979473351331153E-7</v>
      </c>
      <c r="D331" s="205">
        <v>0.06</v>
      </c>
      <c r="E331" s="186">
        <v>-1.063223104367478E-8</v>
      </c>
      <c r="F331" s="186">
        <v>1.0979330601659427E-8</v>
      </c>
      <c r="G331" s="186">
        <v>3.4709955798464658E-10</v>
      </c>
      <c r="H331" s="204"/>
    </row>
    <row r="332" spans="2:8" s="202" customFormat="1" x14ac:dyDescent="0.3">
      <c r="B332" s="267">
        <v>314</v>
      </c>
      <c r="C332" s="186">
        <v>-7.3093875407399588E-7</v>
      </c>
      <c r="D332" s="205">
        <v>0.06</v>
      </c>
      <c r="E332" s="186">
        <v>-1.0796921002699673E-8</v>
      </c>
      <c r="F332" s="186">
        <v>1.1144020560684319E-8</v>
      </c>
      <c r="G332" s="186">
        <v>3.4709955798464658E-10</v>
      </c>
      <c r="H332" s="204"/>
    </row>
    <row r="333" spans="2:8" s="202" customFormat="1" x14ac:dyDescent="0.3">
      <c r="B333" s="267">
        <v>315</v>
      </c>
      <c r="C333" s="186">
        <v>-7.4224993494309045E-7</v>
      </c>
      <c r="D333" s="205">
        <v>0.06</v>
      </c>
      <c r="E333" s="186">
        <v>-1.0964081311109938E-8</v>
      </c>
      <c r="F333" s="186">
        <v>1.1311180869094584E-8</v>
      </c>
      <c r="G333" s="186">
        <v>3.4709955798464674E-10</v>
      </c>
      <c r="H333" s="204"/>
    </row>
    <row r="334" spans="2:8" s="202" customFormat="1" x14ac:dyDescent="0.3">
      <c r="B334" s="267">
        <v>316</v>
      </c>
      <c r="C334" s="186">
        <v>-7.5373078352522146E-7</v>
      </c>
      <c r="D334" s="205">
        <v>0.06</v>
      </c>
      <c r="E334" s="186">
        <v>-1.1133749024146357E-8</v>
      </c>
      <c r="F334" s="186">
        <v>1.1480848582131003E-8</v>
      </c>
      <c r="G334" s="186">
        <v>3.4709955798464674E-10</v>
      </c>
      <c r="H334" s="204"/>
    </row>
    <row r="335" spans="2:8" s="202" customFormat="1" x14ac:dyDescent="0.3">
      <c r="B335" s="267">
        <v>317</v>
      </c>
      <c r="C335" s="186">
        <v>-7.6538384483608447E-7</v>
      </c>
      <c r="D335" s="205">
        <v>0.06</v>
      </c>
      <c r="E335" s="186">
        <v>-1.1305961752878321E-8</v>
      </c>
      <c r="F335" s="186">
        <v>1.1653061310862967E-8</v>
      </c>
      <c r="G335" s="186">
        <v>3.4709955798464679E-10</v>
      </c>
      <c r="H335" s="204"/>
    </row>
    <row r="336" spans="2:8" s="202" customFormat="1" x14ac:dyDescent="0.3">
      <c r="B336" s="267">
        <v>318</v>
      </c>
      <c r="C336" s="186">
        <v>-7.772117020666104E-7</v>
      </c>
      <c r="D336" s="205">
        <v>0.06</v>
      </c>
      <c r="E336" s="186">
        <v>-1.1480757672541267E-8</v>
      </c>
      <c r="F336" s="186">
        <v>1.1827857230525914E-8</v>
      </c>
      <c r="G336" s="186">
        <v>3.4709955798464689E-10</v>
      </c>
      <c r="H336" s="204"/>
    </row>
    <row r="337" spans="2:8" s="202" customFormat="1" x14ac:dyDescent="0.3">
      <c r="B337" s="267">
        <v>319</v>
      </c>
      <c r="C337" s="186">
        <v>-7.892169771555942E-7</v>
      </c>
      <c r="D337" s="205">
        <v>0.06</v>
      </c>
      <c r="E337" s="186">
        <v>-1.1658175530999155E-8</v>
      </c>
      <c r="F337" s="186">
        <v>1.2005275088983801E-8</v>
      </c>
      <c r="G337" s="186">
        <v>3.4709955798464695E-10</v>
      </c>
      <c r="H337" s="204"/>
    </row>
    <row r="338" spans="2:8" s="202" customFormat="1" x14ac:dyDescent="0.3">
      <c r="B338" s="267">
        <v>320</v>
      </c>
      <c r="C338" s="186">
        <v>-8.0140233137091271E-7</v>
      </c>
      <c r="D338" s="205">
        <v>0.06</v>
      </c>
      <c r="E338" s="186">
        <v>-1.1838254657333913E-8</v>
      </c>
      <c r="F338" s="186">
        <v>1.2185354215318559E-8</v>
      </c>
      <c r="G338" s="186">
        <v>3.47099557984647E-10</v>
      </c>
      <c r="H338" s="204"/>
    </row>
    <row r="339" spans="2:8" s="202" customFormat="1" x14ac:dyDescent="0.3">
      <c r="B339" s="267">
        <v>321</v>
      </c>
      <c r="C339" s="186">
        <v>-8.1377046589946106E-7</v>
      </c>
      <c r="D339" s="205">
        <v>0.06</v>
      </c>
      <c r="E339" s="186">
        <v>-1.2021034970563689E-8</v>
      </c>
      <c r="F339" s="186">
        <v>1.2368134528548336E-8</v>
      </c>
      <c r="G339" s="186">
        <v>3.470995579846471E-10</v>
      </c>
      <c r="H339" s="204"/>
    </row>
    <row r="340" spans="2:8" s="202" customFormat="1" x14ac:dyDescent="0.3">
      <c r="B340" s="267">
        <v>322</v>
      </c>
      <c r="C340" s="186">
        <v>-8.2632412244593762E-7</v>
      </c>
      <c r="D340" s="205">
        <v>0.06</v>
      </c>
      <c r="E340" s="186">
        <v>-1.2206556988491915E-8</v>
      </c>
      <c r="F340" s="186">
        <v>1.2553656546476563E-8</v>
      </c>
      <c r="G340" s="186">
        <v>3.4709955798464715E-10</v>
      </c>
      <c r="H340" s="204"/>
    </row>
    <row r="341" spans="2:8" s="202" customFormat="1" x14ac:dyDescent="0.3">
      <c r="B341" s="267">
        <v>323</v>
      </c>
      <c r="C341" s="186">
        <v>-8.3906608384061131E-7</v>
      </c>
      <c r="D341" s="205">
        <v>0.06</v>
      </c>
      <c r="E341" s="186">
        <v>-1.2394861836689063E-8</v>
      </c>
      <c r="F341" s="186">
        <v>1.2741961394673711E-8</v>
      </c>
      <c r="G341" s="186">
        <v>3.470995579846471E-10</v>
      </c>
      <c r="H341" s="204"/>
    </row>
    <row r="342" spans="2:8" s="202" customFormat="1" x14ac:dyDescent="0.3">
      <c r="B342" s="267">
        <v>324</v>
      </c>
      <c r="C342" s="186">
        <v>-8.5199917465620513E-7</v>
      </c>
      <c r="D342" s="205">
        <v>0.06</v>
      </c>
      <c r="E342" s="186">
        <v>-1.2585991257609169E-8</v>
      </c>
      <c r="F342" s="186">
        <v>1.2933090815593817E-8</v>
      </c>
      <c r="G342" s="186">
        <v>3.4709955798464715E-10</v>
      </c>
      <c r="H342" s="204"/>
    </row>
    <row r="343" spans="2:8" s="202" customFormat="1" x14ac:dyDescent="0.3">
      <c r="B343" s="267">
        <v>325</v>
      </c>
      <c r="C343" s="186">
        <v>-8.6512626183403285E-7</v>
      </c>
      <c r="D343" s="205">
        <v>0.06</v>
      </c>
      <c r="E343" s="186">
        <v>-1.2779987619843077E-8</v>
      </c>
      <c r="F343" s="186">
        <v>1.3127087177827725E-8</v>
      </c>
      <c r="G343" s="186">
        <v>3.4709955798464726E-10</v>
      </c>
      <c r="H343" s="204"/>
    </row>
    <row r="344" spans="2:8" s="202" customFormat="1" x14ac:dyDescent="0.3">
      <c r="B344" s="267">
        <v>326</v>
      </c>
      <c r="C344" s="186">
        <v>-8.7845025531952794E-7</v>
      </c>
      <c r="D344" s="205">
        <v>0.06</v>
      </c>
      <c r="E344" s="186">
        <v>-1.2976893927510492E-8</v>
      </c>
      <c r="F344" s="186">
        <v>1.332399348549514E-8</v>
      </c>
      <c r="G344" s="186">
        <v>3.4709955798464726E-10</v>
      </c>
      <c r="H344" s="204"/>
    </row>
    <row r="345" spans="2:8" s="202" customFormat="1" x14ac:dyDescent="0.3">
      <c r="B345" s="267">
        <v>327</v>
      </c>
      <c r="C345" s="186">
        <v>-8.9197410870730553E-7</v>
      </c>
      <c r="D345" s="205">
        <v>0.06</v>
      </c>
      <c r="E345" s="186">
        <v>-1.3176753829792919E-8</v>
      </c>
      <c r="F345" s="186">
        <v>1.3523853387777566E-8</v>
      </c>
      <c r="G345" s="186">
        <v>3.4709955798464741E-10</v>
      </c>
      <c r="H345" s="204"/>
    </row>
    <row r="346" spans="2:8" s="202" customFormat="1" x14ac:dyDescent="0.3">
      <c r="B346" s="267">
        <v>328</v>
      </c>
      <c r="C346" s="186">
        <v>-9.0570081989589973E-7</v>
      </c>
      <c r="D346" s="205">
        <v>0.06</v>
      </c>
      <c r="E346" s="186">
        <v>-1.3379611630609582E-8</v>
      </c>
      <c r="F346" s="186">
        <v>1.372671118859423E-8</v>
      </c>
      <c r="G346" s="186">
        <v>3.4709955798464736E-10</v>
      </c>
      <c r="H346" s="204"/>
    </row>
    <row r="347" spans="2:8" s="202" customFormat="1" x14ac:dyDescent="0.3">
      <c r="B347" s="267">
        <v>329</v>
      </c>
      <c r="C347" s="186">
        <v>-9.196334317523229E-7</v>
      </c>
      <c r="D347" s="205">
        <v>0.06</v>
      </c>
      <c r="E347" s="186">
        <v>-1.3585512298438495E-8</v>
      </c>
      <c r="F347" s="186">
        <v>1.3932611856423143E-8</v>
      </c>
      <c r="G347" s="186">
        <v>3.4709955798464736E-10</v>
      </c>
      <c r="H347" s="204"/>
    </row>
    <row r="348" spans="2:8" s="202" customFormat="1" x14ac:dyDescent="0.3">
      <c r="B348" s="267">
        <v>330</v>
      </c>
      <c r="C348" s="186">
        <v>-9.337750327865924E-7</v>
      </c>
      <c r="D348" s="205">
        <v>0.06</v>
      </c>
      <c r="E348" s="186">
        <v>-1.3794501476284843E-8</v>
      </c>
      <c r="F348" s="186">
        <v>1.4141601034269491E-8</v>
      </c>
      <c r="G348" s="186">
        <v>3.4709955798464746E-10</v>
      </c>
      <c r="H348" s="204"/>
    </row>
    <row r="349" spans="2:8" s="202" customFormat="1" x14ac:dyDescent="0.3">
      <c r="B349" s="267">
        <v>331</v>
      </c>
      <c r="C349" s="186">
        <v>-9.4812875783637589E-7</v>
      </c>
      <c r="D349" s="205">
        <v>0.06</v>
      </c>
      <c r="E349" s="186">
        <v>-1.4006625491798885E-8</v>
      </c>
      <c r="F349" s="186">
        <v>1.4353725049783533E-8</v>
      </c>
      <c r="G349" s="186">
        <v>3.4709955798464757E-10</v>
      </c>
      <c r="H349" s="204"/>
    </row>
    <row r="350" spans="2:8" s="202" customFormat="1" x14ac:dyDescent="0.3">
      <c r="B350" s="267">
        <v>332</v>
      </c>
      <c r="C350" s="186">
        <v>-9.6269778876190628E-7</v>
      </c>
      <c r="D350" s="205">
        <v>0.06</v>
      </c>
      <c r="E350" s="186">
        <v>-1.4221931367545638E-8</v>
      </c>
      <c r="F350" s="186">
        <v>1.4569030925530286E-8</v>
      </c>
      <c r="G350" s="186">
        <v>3.4709955798464762E-10</v>
      </c>
      <c r="H350" s="204"/>
    </row>
    <row r="351" spans="2:8" s="202" customFormat="1" x14ac:dyDescent="0.3">
      <c r="B351" s="267">
        <v>333</v>
      </c>
      <c r="C351" s="186">
        <v>-9.7748535515131956E-7</v>
      </c>
      <c r="D351" s="205">
        <v>0.06</v>
      </c>
      <c r="E351" s="186">
        <v>-1.4440466831428594E-8</v>
      </c>
      <c r="F351" s="186">
        <v>1.4787566389413242E-8</v>
      </c>
      <c r="G351" s="186">
        <v>3.4709955798464767E-10</v>
      </c>
      <c r="H351" s="204"/>
    </row>
    <row r="352" spans="2:8" s="202" customFormat="1" x14ac:dyDescent="0.3">
      <c r="B352" s="267">
        <v>334</v>
      </c>
      <c r="C352" s="186">
        <v>-9.9249473503657392E-7</v>
      </c>
      <c r="D352" s="205">
        <v>0.06</v>
      </c>
      <c r="E352" s="186">
        <v>-1.4662280327269793E-8</v>
      </c>
      <c r="F352" s="186">
        <v>1.5009379885254439E-8</v>
      </c>
      <c r="G352" s="186">
        <v>3.4709955798464767E-10</v>
      </c>
      <c r="H352" s="204"/>
    </row>
    <row r="353" spans="2:8" s="202" customFormat="1" x14ac:dyDescent="0.3">
      <c r="B353" s="267">
        <v>335</v>
      </c>
      <c r="C353" s="186">
        <v>-1.0077292556201071E-6</v>
      </c>
      <c r="D353" s="205">
        <v>0.06</v>
      </c>
      <c r="E353" s="186">
        <v>-1.4887421025548608E-8</v>
      </c>
      <c r="F353" s="186">
        <v>1.5234520583533256E-8</v>
      </c>
      <c r="G353" s="186">
        <v>3.4709955798464772E-10</v>
      </c>
      <c r="H353" s="204"/>
    </row>
    <row r="354" spans="2:8" s="202" customFormat="1" x14ac:dyDescent="0.3">
      <c r="B354" s="267">
        <v>336</v>
      </c>
      <c r="C354" s="186">
        <v>-1.0231922940123934E-6</v>
      </c>
      <c r="D354" s="205">
        <v>0.06</v>
      </c>
      <c r="E354" s="186">
        <v>-1.5115938834301607E-8</v>
      </c>
      <c r="F354" s="186">
        <v>1.5463038392286253E-8</v>
      </c>
      <c r="G354" s="186">
        <v>3.4709955798464772E-10</v>
      </c>
      <c r="H354" s="204"/>
    </row>
    <row r="355" spans="2:8" s="202" customFormat="1" x14ac:dyDescent="0.3">
      <c r="B355" s="267">
        <v>337</v>
      </c>
      <c r="C355" s="186">
        <v>-1.0388872779805639E-6</v>
      </c>
      <c r="D355" s="205">
        <v>0.06</v>
      </c>
      <c r="E355" s="186">
        <v>-1.5347884410185901E-8</v>
      </c>
      <c r="F355" s="186">
        <v>1.5694983968170547E-8</v>
      </c>
      <c r="G355" s="186">
        <v>3.4709955798464782E-10</v>
      </c>
      <c r="H355" s="204"/>
    </row>
    <row r="356" spans="2:8" s="202" customFormat="1" x14ac:dyDescent="0.3">
      <c r="B356" s="267">
        <v>338</v>
      </c>
      <c r="C356" s="186">
        <v>-1.054817686708257E-6</v>
      </c>
      <c r="D356" s="205">
        <v>0.06</v>
      </c>
      <c r="E356" s="186">
        <v>-1.5583309169708458E-8</v>
      </c>
      <c r="F356" s="186">
        <v>1.5930408727693104E-8</v>
      </c>
      <c r="G356" s="186">
        <v>3.4709955798464782E-10</v>
      </c>
      <c r="H356" s="204"/>
    </row>
    <row r="357" spans="2:8" s="202" customFormat="1" x14ac:dyDescent="0.3">
      <c r="B357" s="267">
        <v>339</v>
      </c>
      <c r="C357" s="186">
        <v>-1.0709870515668655E-6</v>
      </c>
      <c r="D357" s="205">
        <v>0.06</v>
      </c>
      <c r="E357" s="186">
        <v>-1.5822265300623854E-8</v>
      </c>
      <c r="F357" s="186">
        <v>1.61693648586085E-8</v>
      </c>
      <c r="G357" s="186">
        <v>3.4709955798464793E-10</v>
      </c>
      <c r="H357" s="204"/>
    </row>
    <row r="358" spans="2:8" s="202" customFormat="1" x14ac:dyDescent="0.3">
      <c r="B358" s="267">
        <v>340</v>
      </c>
      <c r="C358" s="186">
        <v>-1.0873989568983532E-6</v>
      </c>
      <c r="D358" s="205">
        <v>0.06</v>
      </c>
      <c r="E358" s="186">
        <v>-1.6064805773502983E-8</v>
      </c>
      <c r="F358" s="186">
        <v>1.6411905331487632E-8</v>
      </c>
      <c r="G358" s="186">
        <v>3.4709955798464798E-10</v>
      </c>
      <c r="H358" s="204"/>
    </row>
    <row r="359" spans="2:8" s="202" customFormat="1" x14ac:dyDescent="0.3">
      <c r="B359" s="267">
        <v>341</v>
      </c>
      <c r="C359" s="186">
        <v>-1.1040570408098132E-6</v>
      </c>
      <c r="D359" s="205">
        <v>0.06</v>
      </c>
      <c r="E359" s="186">
        <v>-1.6310984353475297E-8</v>
      </c>
      <c r="F359" s="186">
        <v>1.6658083911459947E-8</v>
      </c>
      <c r="G359" s="186">
        <v>3.4709955798464808E-10</v>
      </c>
      <c r="H359" s="204"/>
    </row>
    <row r="360" spans="2:8" s="202" customFormat="1" x14ac:dyDescent="0.3">
      <c r="B360" s="267">
        <v>342</v>
      </c>
      <c r="C360" s="186">
        <v>-1.120964995979945E-6</v>
      </c>
      <c r="D360" s="205">
        <v>0.06</v>
      </c>
      <c r="E360" s="186">
        <v>-1.6560855612147199E-8</v>
      </c>
      <c r="F360" s="186">
        <v>1.6907955170131849E-8</v>
      </c>
      <c r="G360" s="186">
        <v>3.4709955798464808E-10</v>
      </c>
      <c r="H360" s="204"/>
    </row>
    <row r="361" spans="2:8" s="202" customFormat="1" x14ac:dyDescent="0.3">
      <c r="B361" s="267">
        <v>343</v>
      </c>
      <c r="C361" s="186">
        <v>-1.1381265704776289E-6</v>
      </c>
      <c r="D361" s="205">
        <v>0.06</v>
      </c>
      <c r="E361" s="186">
        <v>-1.6814474939699175E-8</v>
      </c>
      <c r="F361" s="186">
        <v>1.7161574497683825E-8</v>
      </c>
      <c r="G361" s="186">
        <v>3.4709955798464819E-10</v>
      </c>
      <c r="H361" s="204"/>
    </row>
    <row r="362" spans="2:8" s="202" customFormat="1" x14ac:dyDescent="0.3">
      <c r="B362" s="267">
        <v>344</v>
      </c>
      <c r="C362" s="186">
        <v>-1.1555455685927781E-6</v>
      </c>
      <c r="D362" s="205">
        <v>0.06</v>
      </c>
      <c r="E362" s="186">
        <v>-1.7071898557164435E-8</v>
      </c>
      <c r="F362" s="186">
        <v>1.7418998115149085E-8</v>
      </c>
      <c r="G362" s="186">
        <v>3.4709955798464829E-10</v>
      </c>
      <c r="H362" s="204"/>
    </row>
    <row r="363" spans="2:8" s="202" customFormat="1" x14ac:dyDescent="0.3">
      <c r="B363" s="267">
        <v>345</v>
      </c>
      <c r="C363" s="186">
        <v>-1.1732258516796545E-6</v>
      </c>
      <c r="D363" s="205">
        <v>0.06</v>
      </c>
      <c r="E363" s="186">
        <v>-1.7333183528891673E-8</v>
      </c>
      <c r="F363" s="186">
        <v>1.7680283086876322E-8</v>
      </c>
      <c r="G363" s="186">
        <v>3.4709955798464829E-10</v>
      </c>
      <c r="H363" s="204"/>
    </row>
    <row r="364" spans="2:8" s="202" customFormat="1" x14ac:dyDescent="0.3">
      <c r="B364" s="267">
        <v>346</v>
      </c>
      <c r="C364" s="186">
        <v>-1.1911713390128339E-6</v>
      </c>
      <c r="D364" s="205">
        <v>0.06</v>
      </c>
      <c r="E364" s="186">
        <v>-1.7598387775194817E-8</v>
      </c>
      <c r="F364" s="186">
        <v>1.7945487333179466E-8</v>
      </c>
      <c r="G364" s="186">
        <v>3.4709955798464834E-10</v>
      </c>
      <c r="H364" s="204"/>
    </row>
    <row r="365" spans="2:8" s="202" customFormat="1" x14ac:dyDescent="0.3">
      <c r="B365" s="267">
        <v>347</v>
      </c>
      <c r="C365" s="186">
        <v>-1.209386008656011E-6</v>
      </c>
      <c r="D365" s="205">
        <v>0.06</v>
      </c>
      <c r="E365" s="186">
        <v>-1.7867570085192506E-8</v>
      </c>
      <c r="F365" s="186">
        <v>1.8214669643177156E-8</v>
      </c>
      <c r="G365" s="186">
        <v>3.4709955798464839E-10</v>
      </c>
      <c r="H365" s="204"/>
    </row>
    <row r="366" spans="2:8" s="202" customFormat="1" x14ac:dyDescent="0.3">
      <c r="B366" s="267">
        <v>348</v>
      </c>
      <c r="C366" s="186">
        <v>-1.2278738983438358E-6</v>
      </c>
      <c r="D366" s="205">
        <v>0.06</v>
      </c>
      <c r="E366" s="186">
        <v>-1.8140790129840164E-8</v>
      </c>
      <c r="F366" s="186">
        <v>1.8487889687824814E-8</v>
      </c>
      <c r="G366" s="186">
        <v>3.4709955798464839E-10</v>
      </c>
      <c r="H366" s="204"/>
    </row>
    <row r="367" spans="2:8" s="202" customFormat="1" x14ac:dyDescent="0.3">
      <c r="B367" s="267">
        <v>349</v>
      </c>
      <c r="C367" s="186">
        <v>-1.246639106376978E-6</v>
      </c>
      <c r="D367" s="205">
        <v>0.06</v>
      </c>
      <c r="E367" s="186">
        <v>-1.8418108475157536E-8</v>
      </c>
      <c r="F367" s="186">
        <v>1.8765208033142185E-8</v>
      </c>
      <c r="G367" s="186">
        <v>3.4709955798464844E-10</v>
      </c>
      <c r="H367" s="204"/>
    </row>
    <row r="368" spans="2:8" s="202" customFormat="1" x14ac:dyDescent="0.3">
      <c r="B368" s="267">
        <v>350</v>
      </c>
      <c r="C368" s="186">
        <v>-1.2656857925306174E-6</v>
      </c>
      <c r="D368" s="205">
        <v>0.06</v>
      </c>
      <c r="E368" s="186">
        <v>-1.8699586595654671E-8</v>
      </c>
      <c r="F368" s="186">
        <v>1.904668615363932E-8</v>
      </c>
      <c r="G368" s="186">
        <v>3.4709955798464844E-10</v>
      </c>
      <c r="H368" s="204"/>
    </row>
    <row r="369" spans="2:8" s="202" customFormat="1" x14ac:dyDescent="0.3">
      <c r="B369" s="267">
        <v>351</v>
      </c>
      <c r="C369" s="186">
        <v>-1.2850181789765613E-6</v>
      </c>
      <c r="D369" s="205">
        <v>0.06</v>
      </c>
      <c r="E369" s="186">
        <v>-1.8985286887959259E-8</v>
      </c>
      <c r="F369" s="186">
        <v>1.9332386445943909E-8</v>
      </c>
      <c r="G369" s="186">
        <v>3.470995579846486E-10</v>
      </c>
      <c r="H369" s="204"/>
    </row>
    <row r="370" spans="2:8" s="202" customFormat="1" x14ac:dyDescent="0.3">
      <c r="B370" s="267">
        <v>352</v>
      </c>
      <c r="C370" s="186">
        <v>-1.3046405512191943E-6</v>
      </c>
      <c r="D370" s="205">
        <v>0.06</v>
      </c>
      <c r="E370" s="186">
        <v>-1.9275272684648419E-8</v>
      </c>
      <c r="F370" s="186">
        <v>1.9622372242633069E-8</v>
      </c>
      <c r="G370" s="186">
        <v>3.4709955798464865E-10</v>
      </c>
      <c r="H370" s="204"/>
    </row>
    <row r="371" spans="2:8" s="202" customFormat="1" x14ac:dyDescent="0.3">
      <c r="B371" s="267">
        <v>353</v>
      </c>
      <c r="C371" s="186">
        <v>-1.3245572590454669E-6</v>
      </c>
      <c r="D371" s="205">
        <v>0.06</v>
      </c>
      <c r="E371" s="186">
        <v>-1.9569608268287915E-8</v>
      </c>
      <c r="F371" s="186">
        <v>1.9916707826272565E-8</v>
      </c>
      <c r="G371" s="186">
        <v>3.470995579846487E-10</v>
      </c>
      <c r="H371" s="204"/>
    </row>
    <row r="372" spans="2:8" s="202" customFormat="1" x14ac:dyDescent="0.3">
      <c r="B372" s="267">
        <v>354</v>
      </c>
      <c r="C372" s="186">
        <v>-1.3447727174891336E-6</v>
      </c>
      <c r="D372" s="205">
        <v>0.06</v>
      </c>
      <c r="E372" s="186">
        <v>-1.9868358885682003E-8</v>
      </c>
      <c r="F372" s="186">
        <v>2.0215458443666653E-8</v>
      </c>
      <c r="G372" s="186">
        <v>3.470995579846487E-10</v>
      </c>
      <c r="H372" s="204"/>
    </row>
    <row r="373" spans="2:8" s="202" customFormat="1" x14ac:dyDescent="0.3">
      <c r="B373" s="267">
        <v>355</v>
      </c>
      <c r="C373" s="186">
        <v>-1.3652914078094553E-6</v>
      </c>
      <c r="D373" s="205">
        <v>0.06</v>
      </c>
      <c r="E373" s="186">
        <v>-2.0171590762337003E-8</v>
      </c>
      <c r="F373" s="186">
        <v>2.0518690320321653E-8</v>
      </c>
      <c r="G373" s="186">
        <v>3.4709955798464875E-10</v>
      </c>
      <c r="H373" s="204"/>
    </row>
    <row r="374" spans="2:8" s="202" customFormat="1" x14ac:dyDescent="0.3">
      <c r="B374" s="267">
        <v>356</v>
      </c>
      <c r="C374" s="186">
        <v>-1.3861178784845818E-6</v>
      </c>
      <c r="D374" s="205">
        <v>0.06</v>
      </c>
      <c r="E374" s="186">
        <v>-2.0479371117141828E-8</v>
      </c>
      <c r="F374" s="186">
        <v>2.0826470675126477E-8</v>
      </c>
      <c r="G374" s="186">
        <v>3.4709955798464881E-10</v>
      </c>
      <c r="H374" s="204"/>
    </row>
    <row r="375" spans="2:8" s="202" customFormat="1" x14ac:dyDescent="0.3">
      <c r="B375" s="267">
        <v>357</v>
      </c>
      <c r="C375" s="186">
        <v>-1.4072567462198352E-6</v>
      </c>
      <c r="D375" s="205">
        <v>0.06</v>
      </c>
      <c r="E375" s="186">
        <v>-2.0791768177268727E-8</v>
      </c>
      <c r="F375" s="186">
        <v>2.1138867735253376E-8</v>
      </c>
      <c r="G375" s="186">
        <v>3.4709955798464896E-10</v>
      </c>
      <c r="H375" s="204"/>
    </row>
    <row r="376" spans="2:8" s="202" customFormat="1" x14ac:dyDescent="0.3">
      <c r="B376" s="267">
        <v>358</v>
      </c>
      <c r="C376" s="186">
        <v>-1.4287126969711174E-6</v>
      </c>
      <c r="D376" s="205">
        <v>0.06</v>
      </c>
      <c r="E376" s="186">
        <v>-2.1108851193297527E-8</v>
      </c>
      <c r="F376" s="186">
        <v>2.1455950751282177E-8</v>
      </c>
      <c r="G376" s="186">
        <v>3.4709955798464891E-10</v>
      </c>
      <c r="H376" s="204"/>
    </row>
    <row r="377" spans="2:8" s="202" customFormat="1" x14ac:dyDescent="0.3">
      <c r="B377" s="267">
        <v>359</v>
      </c>
      <c r="C377" s="186">
        <v>-1.4504904869836688E-6</v>
      </c>
      <c r="D377" s="205">
        <v>0.06</v>
      </c>
      <c r="E377" s="186">
        <v>-2.1430690454566761E-8</v>
      </c>
      <c r="F377" s="186">
        <v>2.1777790012551411E-8</v>
      </c>
      <c r="G377" s="186">
        <v>3.4709955798464901E-10</v>
      </c>
      <c r="H377" s="204"/>
    </row>
    <row r="378" spans="2:8" s="202" customFormat="1" x14ac:dyDescent="0.3">
      <c r="B378" s="267">
        <v>360</v>
      </c>
      <c r="C378" s="186">
        <v>-1.4725949438464085E-6</v>
      </c>
      <c r="D378" s="205">
        <v>0.06</v>
      </c>
      <c r="E378" s="186">
        <v>-2.1757357304755032E-8</v>
      </c>
      <c r="F378" s="186">
        <v>2.2104456862739681E-8</v>
      </c>
      <c r="G378" s="186">
        <v>3.4709955798464912E-10</v>
      </c>
      <c r="H378" s="204"/>
    </row>
    <row r="379" spans="2:8" s="202" customFormat="1" x14ac:dyDescent="0.3">
      <c r="B379" s="267">
        <v>361</v>
      </c>
      <c r="C379" s="186">
        <v>-1.4950309675620892E-6</v>
      </c>
      <c r="D379" s="205">
        <v>0.06</v>
      </c>
      <c r="E379" s="186">
        <v>-2.2088924157696126E-8</v>
      </c>
      <c r="F379" s="186">
        <v>2.2436023715680776E-8</v>
      </c>
      <c r="G379" s="186">
        <v>3.4709955798464912E-10</v>
      </c>
      <c r="H379" s="204"/>
    </row>
    <row r="380" spans="2:8" s="202" customFormat="1" x14ac:dyDescent="0.3">
      <c r="B380" s="267">
        <v>362</v>
      </c>
      <c r="C380" s="186">
        <v>-1.5178035316335051E-6</v>
      </c>
      <c r="D380" s="205">
        <v>0.06</v>
      </c>
      <c r="E380" s="186">
        <v>-2.2425464513431337E-8</v>
      </c>
      <c r="F380" s="186">
        <v>2.2772564071415986E-8</v>
      </c>
      <c r="G380" s="186">
        <v>3.4709955798464912E-10</v>
      </c>
      <c r="H380" s="204"/>
    </row>
    <row r="381" spans="2:8" s="202" customFormat="1" x14ac:dyDescent="0.3">
      <c r="B381" s="267">
        <v>363</v>
      </c>
      <c r="C381" s="186">
        <v>-1.5409176841659923E-6</v>
      </c>
      <c r="D381" s="205">
        <v>0.06</v>
      </c>
      <c r="E381" s="186">
        <v>-2.2767052974502576E-8</v>
      </c>
      <c r="F381" s="186">
        <v>2.3114152532487226E-8</v>
      </c>
      <c r="G381" s="186">
        <v>3.4709955798464917E-10</v>
      </c>
      <c r="H381" s="204"/>
    </row>
    <row r="382" spans="2:8" s="202" customFormat="1" x14ac:dyDescent="0.3">
      <c r="B382" s="267">
        <v>364</v>
      </c>
      <c r="C382" s="186">
        <v>-1.564378548986467E-6</v>
      </c>
      <c r="D382" s="205">
        <v>0.06</v>
      </c>
      <c r="E382" s="186">
        <v>-2.3113765262489884E-8</v>
      </c>
      <c r="F382" s="186">
        <v>2.3460864820474534E-8</v>
      </c>
      <c r="G382" s="186">
        <v>3.4709955798464922E-10</v>
      </c>
      <c r="H382" s="204"/>
    </row>
    <row r="383" spans="2:8" s="202" customFormat="1" x14ac:dyDescent="0.3">
      <c r="B383" s="267">
        <v>365</v>
      </c>
      <c r="C383" s="186">
        <v>-1.5881913267792487E-6</v>
      </c>
      <c r="D383" s="205">
        <v>0.06</v>
      </c>
      <c r="E383" s="186">
        <v>-2.3465678234797003E-8</v>
      </c>
      <c r="F383" s="186">
        <v>2.3812777792781653E-8</v>
      </c>
      <c r="G383" s="186">
        <v>3.4709955798464938E-10</v>
      </c>
      <c r="H383" s="204"/>
    </row>
    <row r="384" spans="2:8" s="202" customFormat="1" x14ac:dyDescent="0.3">
      <c r="B384" s="267">
        <v>366</v>
      </c>
      <c r="C384" s="186">
        <v>-1.6123612962389222E-6</v>
      </c>
      <c r="D384" s="205">
        <v>0.06</v>
      </c>
      <c r="E384" s="186">
        <v>-2.382286990168873E-8</v>
      </c>
      <c r="F384" s="186">
        <v>2.4169969459673379E-8</v>
      </c>
      <c r="G384" s="186">
        <v>3.4709955798464938E-10</v>
      </c>
      <c r="H384" s="204"/>
    </row>
    <row r="385" spans="2:8" s="202" customFormat="1" x14ac:dyDescent="0.3">
      <c r="B385" s="267">
        <v>367</v>
      </c>
      <c r="C385" s="186">
        <v>-1.6368938152404907E-6</v>
      </c>
      <c r="D385" s="205">
        <v>0.06</v>
      </c>
      <c r="E385" s="186">
        <v>-2.4185419443583831E-8</v>
      </c>
      <c r="F385" s="186">
        <v>2.4532519001568481E-8</v>
      </c>
      <c r="G385" s="186">
        <v>3.4709955798464943E-10</v>
      </c>
      <c r="H385" s="204"/>
    </row>
    <row r="386" spans="2:8" s="202" customFormat="1" x14ac:dyDescent="0.3">
      <c r="B386" s="267">
        <v>368</v>
      </c>
      <c r="C386" s="186">
        <v>-1.6617943220270827E-6</v>
      </c>
      <c r="D386" s="205">
        <v>0.06</v>
      </c>
      <c r="E386" s="186">
        <v>-2.4553407228607359E-8</v>
      </c>
      <c r="F386" s="186">
        <v>2.4900506786592008E-8</v>
      </c>
      <c r="G386" s="186">
        <v>3.4709955798464953E-10</v>
      </c>
      <c r="H386" s="204"/>
    </row>
    <row r="387" spans="2:8" s="202" customFormat="1" x14ac:dyDescent="0.3">
      <c r="B387" s="267">
        <v>369</v>
      </c>
      <c r="C387" s="186">
        <v>-1.6870683364154735E-6</v>
      </c>
      <c r="D387" s="205">
        <v>0.06</v>
      </c>
      <c r="E387" s="186">
        <v>-2.4926914830406238E-8</v>
      </c>
      <c r="F387" s="186">
        <v>2.5274014388390887E-8</v>
      </c>
      <c r="G387" s="186">
        <v>3.4709955798464953E-10</v>
      </c>
      <c r="H387" s="204"/>
    </row>
    <row r="388" spans="2:8" s="202" customFormat="1" x14ac:dyDescent="0.3">
      <c r="B388" s="267">
        <v>370</v>
      </c>
      <c r="C388" s="186">
        <v>-1.7127214610196903E-6</v>
      </c>
      <c r="D388" s="205">
        <v>0.06</v>
      </c>
      <c r="E388" s="186">
        <v>-2.53060250462321E-8</v>
      </c>
      <c r="F388" s="186">
        <v>2.565312460421675E-8</v>
      </c>
      <c r="G388" s="186">
        <v>3.4709955798464958E-10</v>
      </c>
      <c r="H388" s="204"/>
    </row>
    <row r="389" spans="2:8" s="202" customFormat="1" x14ac:dyDescent="0.3">
      <c r="B389" s="267">
        <v>371</v>
      </c>
      <c r="C389" s="186">
        <v>-1.7387593824929702E-6</v>
      </c>
      <c r="D389" s="205">
        <v>0.06</v>
      </c>
      <c r="E389" s="186">
        <v>-2.5690821915295353E-8</v>
      </c>
      <c r="F389" s="186">
        <v>2.6037921473280003E-8</v>
      </c>
      <c r="G389" s="186">
        <v>3.4709955798464963E-10</v>
      </c>
      <c r="H389" s="204"/>
    </row>
    <row r="390" spans="2:8" s="202" customFormat="1" x14ac:dyDescent="0.3">
      <c r="B390" s="267">
        <v>372</v>
      </c>
      <c r="C390" s="186">
        <v>-1.7651878727883493E-6</v>
      </c>
      <c r="D390" s="205">
        <v>0.06</v>
      </c>
      <c r="E390" s="186">
        <v>-2.6081390737394553E-8</v>
      </c>
      <c r="F390" s="186">
        <v>2.6428490295379203E-8</v>
      </c>
      <c r="G390" s="186">
        <v>3.4709955798464963E-10</v>
      </c>
      <c r="H390" s="204"/>
    </row>
    <row r="391" spans="2:8" s="202" customFormat="1" x14ac:dyDescent="0.3">
      <c r="B391" s="267">
        <v>373</v>
      </c>
      <c r="C391" s="186">
        <v>-1.7920127904381593E-6</v>
      </c>
      <c r="D391" s="205">
        <v>0.06</v>
      </c>
      <c r="E391" s="186">
        <v>-2.6477818091825239E-8</v>
      </c>
      <c r="F391" s="186">
        <v>2.6824917649809889E-8</v>
      </c>
      <c r="G391" s="186">
        <v>3.4709955798464963E-10</v>
      </c>
      <c r="H391" s="204"/>
    </row>
    <row r="392" spans="2:8" s="202" customFormat="1" x14ac:dyDescent="0.3">
      <c r="B392" s="267">
        <v>374</v>
      </c>
      <c r="C392" s="186">
        <v>-1.8192400818527164E-6</v>
      </c>
      <c r="D392" s="205">
        <v>0.06</v>
      </c>
      <c r="E392" s="186">
        <v>-2.6880191856572389E-8</v>
      </c>
      <c r="F392" s="186">
        <v>2.7227291414557039E-8</v>
      </c>
      <c r="G392" s="186">
        <v>3.4709955798464979E-10</v>
      </c>
      <c r="H392" s="204"/>
    </row>
    <row r="393" spans="2:8" s="202" customFormat="1" x14ac:dyDescent="0.3">
      <c r="B393" s="267">
        <v>375</v>
      </c>
      <c r="C393" s="186">
        <v>-1.8468757826384918E-6</v>
      </c>
      <c r="D393" s="205">
        <v>0.06</v>
      </c>
      <c r="E393" s="186">
        <v>-2.7288601227790746E-8</v>
      </c>
      <c r="F393" s="186">
        <v>2.7635700785775396E-8</v>
      </c>
      <c r="G393" s="186">
        <v>3.4709955798464989E-10</v>
      </c>
      <c r="H393" s="204"/>
    </row>
    <row r="394" spans="2:8" s="202" customFormat="1" x14ac:dyDescent="0.3">
      <c r="B394" s="267">
        <v>376</v>
      </c>
      <c r="C394" s="186">
        <v>-1.8749260189360538E-6</v>
      </c>
      <c r="D394" s="205">
        <v>0.06</v>
      </c>
      <c r="E394" s="186">
        <v>-2.7703136739577375E-8</v>
      </c>
      <c r="F394" s="186">
        <v>2.8050236297562025E-8</v>
      </c>
      <c r="G394" s="186">
        <v>3.4709955798464989E-10</v>
      </c>
      <c r="H394" s="204"/>
    </row>
    <row r="395" spans="2:8" s="202" customFormat="1" x14ac:dyDescent="0.3">
      <c r="B395" s="267">
        <v>377</v>
      </c>
      <c r="C395" s="186">
        <v>-1.9033970087780792E-6</v>
      </c>
      <c r="D395" s="205">
        <v>0.06</v>
      </c>
      <c r="E395" s="186">
        <v>-2.8123890284040805E-8</v>
      </c>
      <c r="F395" s="186">
        <v>2.8470989842025454E-8</v>
      </c>
      <c r="G395" s="186">
        <v>3.4709955798464984E-10</v>
      </c>
      <c r="H395" s="204"/>
    </row>
    <row r="396" spans="2:8" s="202" customFormat="1" x14ac:dyDescent="0.3">
      <c r="B396" s="267">
        <v>378</v>
      </c>
      <c r="C396" s="186">
        <v>-1.9322950634677351E-6</v>
      </c>
      <c r="D396" s="205">
        <v>0.06</v>
      </c>
      <c r="E396" s="186">
        <v>-2.8550955131671187E-8</v>
      </c>
      <c r="F396" s="186">
        <v>2.8898054689655836E-8</v>
      </c>
      <c r="G396" s="186">
        <v>3.4709955798464989E-10</v>
      </c>
      <c r="H396" s="204"/>
    </row>
    <row r="397" spans="2:8" s="202" customFormat="1" x14ac:dyDescent="0.3">
      <c r="B397" s="267">
        <v>379</v>
      </c>
      <c r="C397" s="186">
        <v>-1.9616265889777359E-6</v>
      </c>
      <c r="D397" s="205">
        <v>0.06</v>
      </c>
      <c r="E397" s="186">
        <v>-2.8984425952016024E-8</v>
      </c>
      <c r="F397" s="186">
        <v>2.9331525510000673E-8</v>
      </c>
      <c r="G397" s="186">
        <v>3.4709955798464994E-10</v>
      </c>
      <c r="H397" s="204"/>
    </row>
    <row r="398" spans="2:8" s="202" customFormat="1" x14ac:dyDescent="0.3">
      <c r="B398" s="267">
        <v>380</v>
      </c>
      <c r="C398" s="186">
        <v>-1.9913980873703868E-6</v>
      </c>
      <c r="D398" s="205">
        <v>0.06</v>
      </c>
      <c r="E398" s="186">
        <v>-2.9424398834666038E-8</v>
      </c>
      <c r="F398" s="186">
        <v>2.9771498392650688E-8</v>
      </c>
      <c r="G398" s="186">
        <v>3.470995579846501E-10</v>
      </c>
      <c r="H398" s="204"/>
    </row>
    <row r="399" spans="2:8" s="202" customFormat="1" x14ac:dyDescent="0.3">
      <c r="B399" s="267">
        <v>381</v>
      </c>
      <c r="C399" s="186">
        <v>-2.0216161582389275E-6</v>
      </c>
      <c r="D399" s="205">
        <v>0.06</v>
      </c>
      <c r="E399" s="186">
        <v>-2.98709713105558E-8</v>
      </c>
      <c r="F399" s="186">
        <v>3.0218070868540453E-8</v>
      </c>
      <c r="G399" s="186">
        <v>3.470995579846502E-10</v>
      </c>
      <c r="H399" s="204"/>
    </row>
    <row r="400" spans="2:8" s="202" customFormat="1" x14ac:dyDescent="0.3">
      <c r="B400" s="267">
        <v>382</v>
      </c>
      <c r="C400" s="186">
        <v>-2.0522875001704961E-6</v>
      </c>
      <c r="D400" s="205">
        <v>0.06</v>
      </c>
      <c r="E400" s="186">
        <v>-3.0324242373583913E-8</v>
      </c>
      <c r="F400" s="186">
        <v>3.0671341931568566E-8</v>
      </c>
      <c r="G400" s="186">
        <v>3.4709955798465025E-10</v>
      </c>
      <c r="H400" s="204"/>
    </row>
    <row r="401" spans="2:8" s="202" customFormat="1" x14ac:dyDescent="0.3">
      <c r="B401" s="267">
        <v>383</v>
      </c>
      <c r="C401" s="186">
        <v>-2.0834189122310382E-6</v>
      </c>
      <c r="D401" s="205">
        <v>0.06</v>
      </c>
      <c r="E401" s="186">
        <v>-3.0784312502557439E-8</v>
      </c>
      <c r="F401" s="186">
        <v>3.1131412060542092E-8</v>
      </c>
      <c r="G401" s="186">
        <v>3.4709955798465031E-10</v>
      </c>
      <c r="H401" s="204"/>
    </row>
    <row r="402" spans="2:8" s="202" customFormat="1" x14ac:dyDescent="0.3">
      <c r="B402" s="267">
        <v>384</v>
      </c>
      <c r="C402" s="186">
        <v>-2.1150172954724883E-6</v>
      </c>
      <c r="D402" s="205">
        <v>0.06</v>
      </c>
      <c r="E402" s="186">
        <v>-3.1251283683465572E-8</v>
      </c>
      <c r="F402" s="186">
        <v>3.1598383241450225E-8</v>
      </c>
      <c r="G402" s="186">
        <v>3.4709955798465031E-10</v>
      </c>
      <c r="H402" s="204"/>
    </row>
    <row r="403" spans="2:8" s="202" customFormat="1" x14ac:dyDescent="0.3">
      <c r="B403" s="267">
        <v>385</v>
      </c>
      <c r="C403" s="186">
        <v>-2.1470896544625601E-6</v>
      </c>
      <c r="D403" s="205">
        <v>0.06</v>
      </c>
      <c r="E403" s="186">
        <v>-3.1725259432087323E-8</v>
      </c>
      <c r="F403" s="186">
        <v>3.2072358990071976E-8</v>
      </c>
      <c r="G403" s="186">
        <v>3.4709955798465041E-10</v>
      </c>
      <c r="H403" s="204"/>
    </row>
    <row r="404" spans="2:8" s="202" customFormat="1" x14ac:dyDescent="0.3">
      <c r="B404" s="267">
        <v>386</v>
      </c>
      <c r="C404" s="186">
        <v>-2.1796430988374832E-6</v>
      </c>
      <c r="D404" s="205">
        <v>0.06</v>
      </c>
      <c r="E404" s="186">
        <v>-3.2206344816938404E-8</v>
      </c>
      <c r="F404" s="186">
        <v>3.2553444374923057E-8</v>
      </c>
      <c r="G404" s="186">
        <v>3.4709955798465046E-10</v>
      </c>
      <c r="H404" s="204"/>
    </row>
    <row r="405" spans="2:8" s="202" customFormat="1" x14ac:dyDescent="0.3">
      <c r="B405" s="267">
        <v>387</v>
      </c>
      <c r="C405" s="186">
        <v>-2.2126848448780302E-6</v>
      </c>
      <c r="D405" s="205">
        <v>0.06</v>
      </c>
      <c r="E405" s="186">
        <v>-3.2694646482562249E-8</v>
      </c>
      <c r="F405" s="186">
        <v>3.3041746040546902E-8</v>
      </c>
      <c r="G405" s="186">
        <v>3.4709955798465046E-10</v>
      </c>
      <c r="H405" s="204"/>
    </row>
    <row r="406" spans="2:8" s="202" customFormat="1" x14ac:dyDescent="0.3">
      <c r="B406" s="267">
        <v>388</v>
      </c>
      <c r="C406" s="186">
        <v>-2.2462222171091853E-6</v>
      </c>
      <c r="D406" s="205">
        <v>0.06</v>
      </c>
      <c r="E406" s="186">
        <v>-3.319027267317045E-8</v>
      </c>
      <c r="F406" s="186">
        <v>3.3537372231155103E-8</v>
      </c>
      <c r="G406" s="186">
        <v>3.4709955798465046E-10</v>
      </c>
      <c r="H406" s="204"/>
    </row>
    <row r="407" spans="2:8" s="202" customFormat="1" x14ac:dyDescent="0.3">
      <c r="B407" s="267">
        <v>389</v>
      </c>
      <c r="C407" s="186">
        <v>-2.2802626499238075E-6</v>
      </c>
      <c r="D407" s="205">
        <v>0.06</v>
      </c>
      <c r="E407" s="186">
        <v>-3.3693333256637781E-8</v>
      </c>
      <c r="F407" s="186">
        <v>3.4040432814622434E-8</v>
      </c>
      <c r="G407" s="186">
        <v>3.4709955798465062E-10</v>
      </c>
      <c r="H407" s="204"/>
    </row>
    <row r="408" spans="2:8" s="202" customFormat="1" x14ac:dyDescent="0.3">
      <c r="B408" s="267">
        <v>390</v>
      </c>
      <c r="C408" s="186">
        <v>-2.3148136892306495E-6</v>
      </c>
      <c r="D408" s="205">
        <v>0.06</v>
      </c>
      <c r="E408" s="186">
        <v>-3.4203939748857114E-8</v>
      </c>
      <c r="F408" s="186">
        <v>3.4551039306841767E-8</v>
      </c>
      <c r="G408" s="186">
        <v>3.4709955798465056E-10</v>
      </c>
      <c r="H408" s="204"/>
    </row>
    <row r="409" spans="2:8" s="202" customFormat="1" x14ac:dyDescent="0.3">
      <c r="B409" s="267">
        <v>391</v>
      </c>
      <c r="C409" s="186">
        <v>-2.349882994127094E-6</v>
      </c>
      <c r="D409" s="205">
        <v>0.06</v>
      </c>
      <c r="E409" s="186">
        <v>-3.4722205338459742E-8</v>
      </c>
      <c r="F409" s="186">
        <v>3.5069304896444395E-8</v>
      </c>
      <c r="G409" s="186">
        <v>3.4709955798465072E-10</v>
      </c>
      <c r="H409" s="204"/>
    </row>
    <row r="410" spans="2:8" s="202" customFormat="1" x14ac:dyDescent="0.3">
      <c r="B410" s="267">
        <v>392</v>
      </c>
      <c r="C410" s="186">
        <v>-2.3854783385969849E-6</v>
      </c>
      <c r="D410" s="205">
        <v>0.06</v>
      </c>
      <c r="E410" s="186">
        <v>-3.5248244911906411E-8</v>
      </c>
      <c r="F410" s="186">
        <v>3.5595344469891064E-8</v>
      </c>
      <c r="G410" s="186">
        <v>3.4709955798465077E-10</v>
      </c>
      <c r="H410" s="204"/>
    </row>
    <row r="411" spans="2:8" s="202" customFormat="1" x14ac:dyDescent="0.3">
      <c r="B411" s="267">
        <v>393</v>
      </c>
      <c r="C411" s="186">
        <v>-2.4216076132339245E-6</v>
      </c>
      <c r="D411" s="205">
        <v>0.06</v>
      </c>
      <c r="E411" s="186">
        <v>-3.5782175078954769E-8</v>
      </c>
      <c r="F411" s="186">
        <v>3.6129274636939421E-8</v>
      </c>
      <c r="G411" s="186">
        <v>3.4709955798465077E-10</v>
      </c>
      <c r="H411" s="204"/>
    </row>
    <row r="412" spans="2:8" s="202" customFormat="1" x14ac:dyDescent="0.3">
      <c r="B412" s="267">
        <v>394</v>
      </c>
      <c r="C412" s="186">
        <v>-2.4582788269904181E-6</v>
      </c>
      <c r="D412" s="205">
        <v>0.06</v>
      </c>
      <c r="E412" s="186">
        <v>-3.6324114198508866E-8</v>
      </c>
      <c r="F412" s="186">
        <v>3.6671213756493519E-8</v>
      </c>
      <c r="G412" s="186">
        <v>3.4709955798465077E-10</v>
      </c>
      <c r="H412" s="204"/>
    </row>
    <row r="413" spans="2:8" s="202" customFormat="1" x14ac:dyDescent="0.3">
      <c r="B413" s="267">
        <v>395</v>
      </c>
      <c r="C413" s="186">
        <v>-2.495500108953259E-6</v>
      </c>
      <c r="D413" s="205">
        <v>0.06</v>
      </c>
      <c r="E413" s="186">
        <v>-3.6874182404856273E-8</v>
      </c>
      <c r="F413" s="186">
        <v>3.7221281962840926E-8</v>
      </c>
      <c r="G413" s="186">
        <v>3.4709955798465098E-10</v>
      </c>
      <c r="H413" s="204"/>
    </row>
    <row r="414" spans="2:8" s="202" customFormat="1" x14ac:dyDescent="0.3">
      <c r="B414" s="267">
        <v>396</v>
      </c>
      <c r="C414" s="186">
        <v>-2.5332797101455425E-6</v>
      </c>
      <c r="D414" s="205">
        <v>0.06</v>
      </c>
      <c r="E414" s="186">
        <v>-3.743250163429888E-8</v>
      </c>
      <c r="F414" s="186">
        <v>3.7779601192283533E-8</v>
      </c>
      <c r="G414" s="186">
        <v>3.4709955798465093E-10</v>
      </c>
      <c r="H414" s="204"/>
    </row>
    <row r="415" spans="2:8" s="202" customFormat="1" x14ac:dyDescent="0.3">
      <c r="B415" s="267">
        <v>397</v>
      </c>
      <c r="C415" s="186">
        <v>-2.5716260053557105E-6</v>
      </c>
      <c r="D415" s="205">
        <v>0.06</v>
      </c>
      <c r="E415" s="186">
        <v>-3.7999195652183137E-8</v>
      </c>
      <c r="F415" s="186">
        <v>3.834629521016779E-8</v>
      </c>
      <c r="G415" s="186">
        <v>3.4709955798465108E-10</v>
      </c>
      <c r="H415" s="204"/>
    </row>
    <row r="416" spans="2:8" s="202" customFormat="1" x14ac:dyDescent="0.3">
      <c r="B416" s="267">
        <v>398</v>
      </c>
      <c r="C416" s="186">
        <v>-2.6105474949940308E-6</v>
      </c>
      <c r="D416" s="205">
        <v>0.06</v>
      </c>
      <c r="E416" s="186">
        <v>-3.8574390080335659E-8</v>
      </c>
      <c r="F416" s="186">
        <v>3.8921489638320312E-8</v>
      </c>
      <c r="G416" s="186">
        <v>3.4709955798465098E-10</v>
      </c>
      <c r="H416" s="204"/>
    </row>
    <row r="417" spans="2:8" s="202" customFormat="1" x14ac:dyDescent="0.3">
      <c r="B417" s="267">
        <v>399</v>
      </c>
      <c r="C417" s="186">
        <v>-2.6500528069769258E-6</v>
      </c>
      <c r="D417" s="205">
        <v>0.06</v>
      </c>
      <c r="E417" s="186">
        <v>-3.9158212424910459E-8</v>
      </c>
      <c r="F417" s="186">
        <v>3.9505311982895112E-8</v>
      </c>
      <c r="G417" s="186">
        <v>3.4709955798465113E-10</v>
      </c>
      <c r="H417" s="204"/>
    </row>
    <row r="418" spans="2:8" s="202" customFormat="1" x14ac:dyDescent="0.3">
      <c r="B418" s="267">
        <v>400</v>
      </c>
      <c r="C418" s="186">
        <v>-2.6901506986395643E-6</v>
      </c>
      <c r="D418" s="205">
        <v>0.06</v>
      </c>
      <c r="E418" s="186">
        <v>-3.9750792104653888E-8</v>
      </c>
      <c r="F418" s="186">
        <v>4.0097891662638541E-8</v>
      </c>
      <c r="G418" s="186">
        <v>3.4709955798465113E-10</v>
      </c>
      <c r="H418" s="204"/>
    </row>
    <row r="419" spans="2:8" s="202" customFormat="1" x14ac:dyDescent="0.3">
      <c r="B419" s="267">
        <v>401</v>
      </c>
      <c r="C419" s="186">
        <v>-2.7308500586771426E-6</v>
      </c>
      <c r="D419" s="205">
        <v>0.06</v>
      </c>
      <c r="E419" s="186">
        <v>-4.0352260479593463E-8</v>
      </c>
      <c r="F419" s="186">
        <v>4.0699360037578115E-8</v>
      </c>
      <c r="G419" s="186">
        <v>3.4709955798465118E-10</v>
      </c>
      <c r="H419" s="204"/>
    </row>
    <row r="420" spans="2:8" s="202" customFormat="1" x14ac:dyDescent="0.3">
      <c r="B420" s="267">
        <v>402</v>
      </c>
      <c r="C420" s="186">
        <v>-2.7721599091152842E-6</v>
      </c>
      <c r="D420" s="205">
        <v>0.06</v>
      </c>
      <c r="E420" s="186">
        <v>-4.0962750880157137E-8</v>
      </c>
      <c r="F420" s="186">
        <v>4.130985043814179E-8</v>
      </c>
      <c r="G420" s="186">
        <v>3.4709955798465124E-10</v>
      </c>
      <c r="H420" s="204"/>
    </row>
    <row r="421" spans="2:8" s="202" customFormat="1" x14ac:dyDescent="0.3">
      <c r="B421" s="267">
        <v>403</v>
      </c>
      <c r="C421" s="186">
        <v>-2.8140894073099981E-6</v>
      </c>
      <c r="D421" s="205">
        <v>0.06</v>
      </c>
      <c r="E421" s="186">
        <v>-4.158239863672926E-8</v>
      </c>
      <c r="F421" s="186">
        <v>4.1929498194713913E-8</v>
      </c>
      <c r="G421" s="186">
        <v>3.4709955798465129E-10</v>
      </c>
      <c r="H421" s="204"/>
    </row>
    <row r="422" spans="2:8" s="202" customFormat="1" x14ac:dyDescent="0.3">
      <c r="B422" s="267">
        <v>404</v>
      </c>
      <c r="C422" s="186">
        <v>-2.8566478479776326E-6</v>
      </c>
      <c r="D422" s="205">
        <v>0.06</v>
      </c>
      <c r="E422" s="186">
        <v>-4.221134110964997E-8</v>
      </c>
      <c r="F422" s="186">
        <v>4.2558440667634622E-8</v>
      </c>
      <c r="G422" s="186">
        <v>3.4709955798465129E-10</v>
      </c>
      <c r="H422" s="204"/>
    </row>
    <row r="423" spans="2:8" s="202" customFormat="1" x14ac:dyDescent="0.3">
      <c r="B423" s="267">
        <v>405</v>
      </c>
      <c r="C423" s="186">
        <v>-2.8998446652552816E-6</v>
      </c>
      <c r="D423" s="205">
        <v>0.06</v>
      </c>
      <c r="E423" s="186">
        <v>-4.2849717719664486E-8</v>
      </c>
      <c r="F423" s="186">
        <v>4.3196817277649139E-8</v>
      </c>
      <c r="G423" s="186">
        <v>3.4709955798465139E-10</v>
      </c>
      <c r="H423" s="204"/>
    </row>
    <row r="424" spans="2:8" s="202" customFormat="1" x14ac:dyDescent="0.3">
      <c r="B424" s="267">
        <v>406</v>
      </c>
      <c r="C424" s="186">
        <v>-2.9436894347920955E-6</v>
      </c>
      <c r="D424" s="205">
        <v>0.06</v>
      </c>
      <c r="E424" s="186">
        <v>-4.3497669978829223E-8</v>
      </c>
      <c r="F424" s="186">
        <v>4.3844769536813876E-8</v>
      </c>
      <c r="G424" s="186">
        <v>3.4709955798465134E-10</v>
      </c>
      <c r="H424" s="204"/>
    </row>
    <row r="425" spans="2:8" s="202" customFormat="1" x14ac:dyDescent="0.3">
      <c r="B425" s="267">
        <v>407</v>
      </c>
      <c r="C425" s="186">
        <v>-2.9881918758719614E-6</v>
      </c>
      <c r="D425" s="205">
        <v>0.06</v>
      </c>
      <c r="E425" s="186">
        <v>-4.4155341521881431E-8</v>
      </c>
      <c r="F425" s="186">
        <v>4.4502441079866083E-8</v>
      </c>
      <c r="G425" s="186">
        <v>3.4709955798465144E-10</v>
      </c>
      <c r="H425" s="204"/>
    </row>
    <row r="426" spans="2:8" s="202" customFormat="1" x14ac:dyDescent="0.3">
      <c r="B426" s="267">
        <v>408</v>
      </c>
      <c r="C426" s="186">
        <v>-3.0333618535680254E-6</v>
      </c>
      <c r="D426" s="205">
        <v>0.06</v>
      </c>
      <c r="E426" s="186">
        <v>-4.4822878138079418E-8</v>
      </c>
      <c r="F426" s="186">
        <v>4.5169977696064071E-8</v>
      </c>
      <c r="G426" s="186">
        <v>3.4709955798465144E-10</v>
      </c>
      <c r="H426" s="204"/>
    </row>
    <row r="427" spans="2:8" s="202" customFormat="1" x14ac:dyDescent="0.3">
      <c r="B427" s="267">
        <v>409</v>
      </c>
      <c r="C427" s="186">
        <v>-3.0792093809295304E-6</v>
      </c>
      <c r="D427" s="205">
        <v>0.06</v>
      </c>
      <c r="E427" s="186">
        <v>-4.5500427803520379E-8</v>
      </c>
      <c r="F427" s="186">
        <v>4.5847527361505032E-8</v>
      </c>
      <c r="G427" s="186">
        <v>3.4709955798465155E-10</v>
      </c>
      <c r="H427" s="204"/>
    </row>
    <row r="428" spans="2:8" s="202" customFormat="1" x14ac:dyDescent="0.3">
      <c r="B428" s="267">
        <v>410</v>
      </c>
      <c r="C428" s="186">
        <v>-3.1257446212014579E-6</v>
      </c>
      <c r="D428" s="205">
        <v>0.06</v>
      </c>
      <c r="E428" s="186">
        <v>-4.6188140713942956E-8</v>
      </c>
      <c r="F428" s="186">
        <v>4.6535240271927609E-8</v>
      </c>
      <c r="G428" s="186">
        <v>3.4709955798465149E-10</v>
      </c>
      <c r="H428" s="204"/>
    </row>
    <row r="429" spans="2:8" s="202" customFormat="1" x14ac:dyDescent="0.3">
      <c r="B429" s="267">
        <v>411</v>
      </c>
      <c r="C429" s="186">
        <v>-3.1729778900774645E-6</v>
      </c>
      <c r="D429" s="205">
        <v>0.06</v>
      </c>
      <c r="E429" s="186">
        <v>-4.6886169318021867E-8</v>
      </c>
      <c r="F429" s="186">
        <v>4.7233268876006519E-8</v>
      </c>
      <c r="G429" s="186">
        <v>3.470995579846516E-10</v>
      </c>
      <c r="H429" s="204"/>
    </row>
    <row r="430" spans="2:8" s="202" customFormat="1" x14ac:dyDescent="0.3">
      <c r="B430" s="267">
        <v>412</v>
      </c>
      <c r="C430" s="186">
        <v>-3.2209196579866113E-6</v>
      </c>
      <c r="D430" s="205">
        <v>0.06</v>
      </c>
      <c r="E430" s="186">
        <v>-4.7594668351161963E-8</v>
      </c>
      <c r="F430" s="186">
        <v>4.7941767909146616E-8</v>
      </c>
      <c r="G430" s="186">
        <v>3.470995579846516E-10</v>
      </c>
      <c r="H430" s="204"/>
    </row>
    <row r="431" spans="2:8" s="202" customFormat="1" x14ac:dyDescent="0.3">
      <c r="B431" s="267">
        <v>413</v>
      </c>
      <c r="C431" s="186">
        <v>-3.269580552414395E-6</v>
      </c>
      <c r="D431" s="205">
        <v>0.06</v>
      </c>
      <c r="E431" s="186">
        <v>-4.8313794869799167E-8</v>
      </c>
      <c r="F431" s="186">
        <v>4.866089442778382E-8</v>
      </c>
      <c r="G431" s="186">
        <v>3.4709955798465165E-10</v>
      </c>
      <c r="H431" s="204"/>
    </row>
    <row r="432" spans="2:8" s="202" customFormat="1" x14ac:dyDescent="0.3">
      <c r="B432" s="267">
        <v>414</v>
      </c>
      <c r="C432" s="186">
        <v>-3.3189713602585955E-6</v>
      </c>
      <c r="D432" s="205">
        <v>0.06</v>
      </c>
      <c r="E432" s="186">
        <v>-4.9043708286215925E-8</v>
      </c>
      <c r="F432" s="186">
        <v>4.9390807844200578E-8</v>
      </c>
      <c r="G432" s="186">
        <v>3.470995579846517E-10</v>
      </c>
      <c r="H432" s="204"/>
    </row>
    <row r="433" spans="2:8" s="202" customFormat="1" x14ac:dyDescent="0.3">
      <c r="B433" s="267">
        <v>415</v>
      </c>
      <c r="C433" s="186">
        <v>-3.3691030302204592E-6</v>
      </c>
      <c r="D433" s="205">
        <v>0.06</v>
      </c>
      <c r="E433" s="186">
        <v>-4.9784570403878929E-8</v>
      </c>
      <c r="F433" s="186">
        <v>5.0131669961863582E-8</v>
      </c>
      <c r="G433" s="186">
        <v>3.4709955798465175E-10</v>
      </c>
      <c r="H433" s="204"/>
    </row>
    <row r="434" spans="2:8" s="202" customFormat="1" x14ac:dyDescent="0.3">
      <c r="B434" s="267">
        <v>416</v>
      </c>
      <c r="C434" s="186">
        <v>-3.4199866752317507E-6</v>
      </c>
      <c r="D434" s="205">
        <v>0.06</v>
      </c>
      <c r="E434" s="186">
        <v>-5.0536545453306889E-8</v>
      </c>
      <c r="F434" s="186">
        <v>5.0883645011291542E-8</v>
      </c>
      <c r="G434" s="186">
        <v>3.4709955798465186E-10</v>
      </c>
      <c r="H434" s="204"/>
    </row>
    <row r="435" spans="2:8" s="202" customFormat="1" x14ac:dyDescent="0.3">
      <c r="B435" s="267">
        <v>417</v>
      </c>
      <c r="C435" s="186">
        <v>-3.4716335749182116E-6</v>
      </c>
      <c r="D435" s="205">
        <v>0.06</v>
      </c>
      <c r="E435" s="186">
        <v>-5.1299800128476255E-8</v>
      </c>
      <c r="F435" s="186">
        <v>5.1646899686460908E-8</v>
      </c>
      <c r="G435" s="186">
        <v>3.4709955798465196E-10</v>
      </c>
      <c r="H435" s="204"/>
    </row>
    <row r="436" spans="2:8" s="202" customFormat="1" x14ac:dyDescent="0.3">
      <c r="B436" s="267">
        <v>418</v>
      </c>
      <c r="C436" s="186">
        <v>-3.5240551780999695E-6</v>
      </c>
      <c r="D436" s="205">
        <v>0.06</v>
      </c>
      <c r="E436" s="186">
        <v>-5.2074503623773173E-8</v>
      </c>
      <c r="F436" s="186">
        <v>5.2421603181757826E-8</v>
      </c>
      <c r="G436" s="186">
        <v>3.4709955798465191E-10</v>
      </c>
      <c r="H436" s="204"/>
    </row>
    <row r="437" spans="2:8" s="202" customFormat="1" x14ac:dyDescent="0.3">
      <c r="B437" s="267">
        <v>419</v>
      </c>
      <c r="C437" s="186">
        <v>-3.5772631053294538E-6</v>
      </c>
      <c r="D437" s="205">
        <v>0.06</v>
      </c>
      <c r="E437" s="186">
        <v>-5.2860827671499537E-8</v>
      </c>
      <c r="F437" s="186">
        <v>5.320792722948419E-8</v>
      </c>
      <c r="G437" s="186">
        <v>3.4709955798465196E-10</v>
      </c>
      <c r="H437" s="204"/>
    </row>
    <row r="438" spans="2:8" s="202" customFormat="1" x14ac:dyDescent="0.3">
      <c r="B438" s="267">
        <v>420</v>
      </c>
      <c r="C438" s="186">
        <v>-3.6312691514673804E-6</v>
      </c>
      <c r="D438" s="205">
        <v>0.06</v>
      </c>
      <c r="E438" s="186">
        <v>-5.3658946579941807E-8</v>
      </c>
      <c r="F438" s="186">
        <v>5.400604613792646E-8</v>
      </c>
      <c r="G438" s="186">
        <v>3.4709955798465206E-10</v>
      </c>
      <c r="H438" s="204"/>
    </row>
    <row r="439" spans="2:8" s="202" customFormat="1" x14ac:dyDescent="0.3">
      <c r="B439" s="267">
        <v>421</v>
      </c>
      <c r="C439" s="186">
        <v>-3.6860852882973756E-6</v>
      </c>
      <c r="D439" s="205">
        <v>0.06</v>
      </c>
      <c r="E439" s="186">
        <v>-5.4469037272010706E-8</v>
      </c>
      <c r="F439" s="186">
        <v>5.4816136829995359E-8</v>
      </c>
      <c r="G439" s="186">
        <v>3.4709955798465217E-10</v>
      </c>
      <c r="H439" s="204"/>
    </row>
    <row r="440" spans="2:8" s="202" customFormat="1" x14ac:dyDescent="0.3">
      <c r="B440" s="267">
        <v>422</v>
      </c>
      <c r="C440" s="186">
        <v>-3.741723667179821E-6</v>
      </c>
      <c r="D440" s="205">
        <v>0.06</v>
      </c>
      <c r="E440" s="186">
        <v>-5.5291279324460631E-8</v>
      </c>
      <c r="F440" s="186">
        <v>5.5638378882445284E-8</v>
      </c>
      <c r="G440" s="186">
        <v>3.4709955798465212E-10</v>
      </c>
      <c r="H440" s="204"/>
    </row>
    <row r="441" spans="2:8" s="202" customFormat="1" x14ac:dyDescent="0.3">
      <c r="B441" s="267">
        <v>423</v>
      </c>
      <c r="C441" s="186">
        <v>-3.7981966217455027E-6</v>
      </c>
      <c r="D441" s="205">
        <v>0.06</v>
      </c>
      <c r="E441" s="186">
        <v>-5.6125855007697312E-8</v>
      </c>
      <c r="F441" s="186">
        <v>5.6472954565681965E-8</v>
      </c>
      <c r="G441" s="186">
        <v>3.4709955798465222E-10</v>
      </c>
      <c r="H441" s="204"/>
    </row>
    <row r="442" spans="2:8" s="202" customFormat="1" x14ac:dyDescent="0.3">
      <c r="B442" s="267">
        <v>424</v>
      </c>
      <c r="C442" s="186">
        <v>-3.8555166706296702E-6</v>
      </c>
      <c r="D442" s="205">
        <v>0.06</v>
      </c>
      <c r="E442" s="186">
        <v>-5.6972949326182538E-8</v>
      </c>
      <c r="F442" s="186">
        <v>5.7320048884167191E-8</v>
      </c>
      <c r="G442" s="186">
        <v>3.4709955798465227E-10</v>
      </c>
      <c r="H442" s="204"/>
    </row>
    <row r="443" spans="2:8" s="202" customFormat="1" x14ac:dyDescent="0.3">
      <c r="B443" s="267">
        <v>425</v>
      </c>
      <c r="C443" s="186">
        <v>-3.9136965202471002E-6</v>
      </c>
      <c r="D443" s="205">
        <v>0.06</v>
      </c>
      <c r="E443" s="186">
        <v>-5.7832750059445049E-8</v>
      </c>
      <c r="F443" s="186">
        <v>5.8179849617429702E-8</v>
      </c>
      <c r="G443" s="186">
        <v>3.4709955798465232E-10</v>
      </c>
      <c r="H443" s="204"/>
    </row>
    <row r="444" spans="2:8" s="202" customFormat="1" x14ac:dyDescent="0.3">
      <c r="B444" s="267">
        <v>426</v>
      </c>
      <c r="C444" s="186">
        <v>-3.9727490676087917E-6</v>
      </c>
      <c r="D444" s="205">
        <v>0.06</v>
      </c>
      <c r="E444" s="186">
        <v>-5.8705447803706499E-8</v>
      </c>
      <c r="F444" s="186">
        <v>5.9052547361691152E-8</v>
      </c>
      <c r="G444" s="186">
        <v>3.4709955798465237E-10</v>
      </c>
      <c r="H444" s="204"/>
    </row>
    <row r="445" spans="2:8" s="202" customFormat="1" x14ac:dyDescent="0.3">
      <c r="B445" s="267">
        <v>427</v>
      </c>
      <c r="C445" s="186">
        <v>-4.0326874031809081E-6</v>
      </c>
      <c r="D445" s="205">
        <v>0.06</v>
      </c>
      <c r="E445" s="186">
        <v>-5.9591236014131874E-8</v>
      </c>
      <c r="F445" s="186">
        <v>5.9938335572116521E-8</v>
      </c>
      <c r="G445" s="186">
        <v>3.4709955798465248E-10</v>
      </c>
      <c r="H445" s="204"/>
    </row>
    <row r="446" spans="2:8" s="202" customFormat="1" x14ac:dyDescent="0.3">
      <c r="B446" s="267">
        <v>428</v>
      </c>
      <c r="C446" s="186">
        <v>-4.0935248137866064E-6</v>
      </c>
      <c r="D446" s="205">
        <v>0.06</v>
      </c>
      <c r="E446" s="186">
        <v>-6.0490311047713615E-8</v>
      </c>
      <c r="F446" s="186">
        <v>6.0837410605698261E-8</v>
      </c>
      <c r="G446" s="186">
        <v>3.4709955798465248E-10</v>
      </c>
      <c r="H446" s="204"/>
    </row>
    <row r="447" spans="2:8" s="202" customFormat="1" x14ac:dyDescent="0.3">
      <c r="B447" s="267">
        <v>429</v>
      </c>
      <c r="C447" s="186">
        <v>-4.1552747855513898E-6</v>
      </c>
      <c r="D447" s="205">
        <v>0.06</v>
      </c>
      <c r="E447" s="186">
        <v>-6.1402872206799093E-8</v>
      </c>
      <c r="F447" s="186">
        <v>6.174997176478374E-8</v>
      </c>
      <c r="G447" s="186">
        <v>3.4709955798465258E-10</v>
      </c>
      <c r="H447" s="204"/>
    </row>
    <row r="448" spans="2:8" s="202" customFormat="1" x14ac:dyDescent="0.3">
      <c r="B448" s="267">
        <v>430</v>
      </c>
      <c r="C448" s="186">
        <v>-4.2179510068926453E-6</v>
      </c>
      <c r="D448" s="205">
        <v>0.06</v>
      </c>
      <c r="E448" s="186">
        <v>-6.2329121783270839E-8</v>
      </c>
      <c r="F448" s="186">
        <v>6.2676221341255485E-8</v>
      </c>
      <c r="G448" s="186">
        <v>3.4709955798465258E-10</v>
      </c>
      <c r="H448" s="204"/>
    </row>
    <row r="449" spans="2:8" s="202" customFormat="1" x14ac:dyDescent="0.3">
      <c r="B449" s="267">
        <v>431</v>
      </c>
      <c r="C449" s="186">
        <v>-4.2815673715540198E-6</v>
      </c>
      <c r="D449" s="205">
        <v>0.06</v>
      </c>
      <c r="E449" s="186">
        <v>-6.3269265103389679E-8</v>
      </c>
      <c r="F449" s="186">
        <v>6.3616364661374326E-8</v>
      </c>
      <c r="G449" s="186">
        <v>3.4709955798465258E-10</v>
      </c>
      <c r="H449" s="204"/>
    </row>
    <row r="450" spans="2:8" s="202" customFormat="1" x14ac:dyDescent="0.3">
      <c r="B450" s="267">
        <v>432</v>
      </c>
      <c r="C450" s="186">
        <v>-4.3461379816853151E-6</v>
      </c>
      <c r="D450" s="205">
        <v>0.06</v>
      </c>
      <c r="E450" s="186">
        <v>-6.4223510573310296E-8</v>
      </c>
      <c r="F450" s="186">
        <v>6.4570610131294942E-8</v>
      </c>
      <c r="G450" s="186">
        <v>3.4709955798465263E-10</v>
      </c>
      <c r="H450" s="204"/>
    </row>
    <row r="451" spans="2:8" s="202" customFormat="1" x14ac:dyDescent="0.3">
      <c r="B451" s="267">
        <v>433</v>
      </c>
      <c r="C451" s="186">
        <v>-4.4116771509685796E-6</v>
      </c>
      <c r="D451" s="205">
        <v>0.06</v>
      </c>
      <c r="E451" s="186">
        <v>-6.5192069725279721E-8</v>
      </c>
      <c r="F451" s="186">
        <v>6.5539169283264367E-8</v>
      </c>
      <c r="G451" s="186">
        <v>3.4709955798465279E-10</v>
      </c>
      <c r="H451" s="204"/>
    </row>
    <row r="452" spans="2:8" s="202" customFormat="1" x14ac:dyDescent="0.3">
      <c r="B452" s="267">
        <v>434</v>
      </c>
      <c r="C452" s="186">
        <v>-4.478199407791093E-6</v>
      </c>
      <c r="D452" s="205">
        <v>0.06</v>
      </c>
      <c r="E452" s="186">
        <v>-6.617515726452869E-8</v>
      </c>
      <c r="F452" s="186">
        <v>6.6522256822513349E-8</v>
      </c>
      <c r="G452" s="186">
        <v>3.4709955798465289E-10</v>
      </c>
      <c r="H452" s="204"/>
    </row>
    <row r="453" spans="2:8" s="202" customFormat="1" x14ac:dyDescent="0.3">
      <c r="B453" s="267">
        <v>435</v>
      </c>
      <c r="C453" s="186">
        <v>-4.5457194984659441E-6</v>
      </c>
      <c r="D453" s="205">
        <v>0.06</v>
      </c>
      <c r="E453" s="186">
        <v>-6.7172991116866389E-8</v>
      </c>
      <c r="F453" s="186">
        <v>6.7520090674851035E-8</v>
      </c>
      <c r="G453" s="186">
        <v>3.4709955798465284E-10</v>
      </c>
      <c r="H453" s="204"/>
    </row>
    <row r="454" spans="2:8" s="202" customFormat="1" x14ac:dyDescent="0.3">
      <c r="B454" s="267">
        <v>436</v>
      </c>
      <c r="C454" s="186">
        <v>-4.6142523905009178E-6</v>
      </c>
      <c r="D454" s="205">
        <v>0.06</v>
      </c>
      <c r="E454" s="186">
        <v>-6.818579247698916E-8</v>
      </c>
      <c r="F454" s="186">
        <v>6.8532892034973806E-8</v>
      </c>
      <c r="G454" s="186">
        <v>3.4709955798465279E-10</v>
      </c>
      <c r="H454" s="204"/>
    </row>
    <row r="455" spans="2:8" s="202" customFormat="1" x14ac:dyDescent="0.3">
      <c r="B455" s="267">
        <v>437</v>
      </c>
      <c r="C455" s="186">
        <v>-4.6838132759164159E-6</v>
      </c>
      <c r="D455" s="205">
        <v>0.06</v>
      </c>
      <c r="E455" s="186">
        <v>-6.9213785857513764E-8</v>
      </c>
      <c r="F455" s="186">
        <v>6.9560885415498423E-8</v>
      </c>
      <c r="G455" s="186">
        <v>3.4709955798465299E-10</v>
      </c>
      <c r="H455" s="204"/>
    </row>
    <row r="456" spans="2:8" s="202" customFormat="1" x14ac:dyDescent="0.3">
      <c r="B456" s="267">
        <v>438</v>
      </c>
      <c r="C456" s="186">
        <v>-4.754417574613147E-6</v>
      </c>
      <c r="D456" s="205">
        <v>0.06</v>
      </c>
      <c r="E456" s="186">
        <v>-7.0257199138746232E-8</v>
      </c>
      <c r="F456" s="186">
        <v>7.0604298696730892E-8</v>
      </c>
      <c r="G456" s="186">
        <v>3.4709955798465294E-10</v>
      </c>
      <c r="H456" s="204"/>
    </row>
    <row r="457" spans="2:8" s="202" customFormat="1" x14ac:dyDescent="0.3">
      <c r="B457" s="267">
        <v>439</v>
      </c>
      <c r="C457" s="186">
        <v>-4.8260809377903292E-6</v>
      </c>
      <c r="D457" s="205">
        <v>0.06</v>
      </c>
      <c r="E457" s="186">
        <v>-7.1316263619197207E-8</v>
      </c>
      <c r="F457" s="186">
        <v>7.1663363177181867E-8</v>
      </c>
      <c r="G457" s="186">
        <v>3.470995579846531E-10</v>
      </c>
      <c r="H457" s="204"/>
    </row>
    <row r="458" spans="2:8" s="202" customFormat="1" x14ac:dyDescent="0.3">
      <c r="B458" s="267">
        <v>440</v>
      </c>
      <c r="C458" s="186">
        <v>-4.898819251415169E-6</v>
      </c>
      <c r="D458" s="205">
        <v>0.06</v>
      </c>
      <c r="E458" s="186">
        <v>-7.2391214066854932E-8</v>
      </c>
      <c r="F458" s="186">
        <v>7.2738313624839592E-8</v>
      </c>
      <c r="G458" s="186">
        <v>3.4709955798465315E-10</v>
      </c>
      <c r="H458" s="204"/>
    </row>
    <row r="459" spans="2:8" s="202" customFormat="1" x14ac:dyDescent="0.3">
      <c r="B459" s="267">
        <v>441</v>
      </c>
      <c r="C459" s="186">
        <v>-4.9726486397443814E-6</v>
      </c>
      <c r="D459" s="205">
        <v>0.06</v>
      </c>
      <c r="E459" s="186">
        <v>-7.348228877122753E-8</v>
      </c>
      <c r="F459" s="186">
        <v>7.382938832921219E-8</v>
      </c>
      <c r="G459" s="186">
        <v>3.4709955798465325E-10</v>
      </c>
      <c r="H459" s="204"/>
    </row>
    <row r="460" spans="2:8" s="202" customFormat="1" x14ac:dyDescent="0.3">
      <c r="B460" s="267">
        <v>442</v>
      </c>
      <c r="C460" s="186">
        <v>-5.0475854688985317E-6</v>
      </c>
      <c r="D460" s="205">
        <v>0.06</v>
      </c>
      <c r="E460" s="186">
        <v>-7.4589729596165721E-8</v>
      </c>
      <c r="F460" s="186">
        <v>7.4936829154150381E-8</v>
      </c>
      <c r="G460" s="186">
        <v>3.4709955798465325E-10</v>
      </c>
      <c r="H460" s="204"/>
    </row>
    <row r="461" spans="2:8" s="202" customFormat="1" x14ac:dyDescent="0.3">
      <c r="B461" s="267">
        <v>443</v>
      </c>
      <c r="C461" s="186">
        <v>-5.1236463504899943E-6</v>
      </c>
      <c r="D461" s="205">
        <v>0.06</v>
      </c>
      <c r="E461" s="186">
        <v>-7.5713782033477974E-8</v>
      </c>
      <c r="F461" s="186">
        <v>7.6060881591462633E-8</v>
      </c>
      <c r="G461" s="186">
        <v>3.4709955798465325E-10</v>
      </c>
      <c r="H461" s="204"/>
    </row>
    <row r="462" spans="2:8" s="202" customFormat="1" x14ac:dyDescent="0.3">
      <c r="B462" s="267">
        <v>444</v>
      </c>
      <c r="C462" s="186">
        <v>-5.200848145305329E-6</v>
      </c>
      <c r="D462" s="205">
        <v>0.06</v>
      </c>
      <c r="E462" s="186">
        <v>-7.6854695257349919E-8</v>
      </c>
      <c r="F462" s="186">
        <v>7.7201794815334578E-8</v>
      </c>
      <c r="G462" s="186">
        <v>3.470995579846533E-10</v>
      </c>
      <c r="H462" s="204"/>
    </row>
    <row r="463" spans="2:8" s="202" customFormat="1" x14ac:dyDescent="0.3">
      <c r="B463" s="267">
        <v>445</v>
      </c>
      <c r="C463" s="186">
        <v>-5.2792079670428937E-6</v>
      </c>
      <c r="D463" s="205">
        <v>0.06</v>
      </c>
      <c r="E463" s="186">
        <v>-7.8012722179579928E-8</v>
      </c>
      <c r="F463" s="186">
        <v>7.8359821737564587E-8</v>
      </c>
      <c r="G463" s="186">
        <v>3.4709955798465341E-10</v>
      </c>
      <c r="H463" s="204"/>
    </row>
    <row r="464" spans="2:8" s="202" customFormat="1" x14ac:dyDescent="0.3">
      <c r="B464" s="267">
        <v>446</v>
      </c>
      <c r="C464" s="186">
        <v>-5.3587431861065218E-6</v>
      </c>
      <c r="D464" s="205">
        <v>0.06</v>
      </c>
      <c r="E464" s="186">
        <v>-7.9188119505643401E-8</v>
      </c>
      <c r="F464" s="186">
        <v>7.953521906362806E-8</v>
      </c>
      <c r="G464" s="186">
        <v>3.4709955798465346E-10</v>
      </c>
      <c r="H464" s="204"/>
    </row>
    <row r="465" spans="2:8" s="202" customFormat="1" x14ac:dyDescent="0.3">
      <c r="B465" s="267">
        <v>447</v>
      </c>
      <c r="C465" s="186">
        <v>-5.4394714334561046E-6</v>
      </c>
      <c r="D465" s="205">
        <v>0.06</v>
      </c>
      <c r="E465" s="186">
        <v>-8.0381147791597818E-8</v>
      </c>
      <c r="F465" s="186">
        <v>8.0728247349582478E-8</v>
      </c>
      <c r="G465" s="186">
        <v>3.4709955798465356E-10</v>
      </c>
      <c r="H465" s="204"/>
    </row>
    <row r="466" spans="2:8" s="202" customFormat="1" x14ac:dyDescent="0.3">
      <c r="B466" s="267">
        <v>448</v>
      </c>
      <c r="C466" s="186">
        <v>-5.5214106045159304E-6</v>
      </c>
      <c r="D466" s="205">
        <v>0.06</v>
      </c>
      <c r="E466" s="186">
        <v>-8.159207150184157E-8</v>
      </c>
      <c r="F466" s="186">
        <v>8.193917105982623E-8</v>
      </c>
      <c r="G466" s="186">
        <v>3.4709955798465351E-10</v>
      </c>
      <c r="H466" s="204"/>
    </row>
    <row r="467" spans="2:8" s="202" customFormat="1" x14ac:dyDescent="0.3">
      <c r="B467" s="267">
        <v>449</v>
      </c>
      <c r="C467" s="186">
        <v>-5.6045788631416542E-6</v>
      </c>
      <c r="D467" s="205">
        <v>0.06</v>
      </c>
      <c r="E467" s="186">
        <v>-8.2821159067738951E-8</v>
      </c>
      <c r="F467" s="186">
        <v>8.316825862572361E-8</v>
      </c>
      <c r="G467" s="186">
        <v>3.4709955798465356E-10</v>
      </c>
      <c r="H467" s="204"/>
    </row>
    <row r="468" spans="2:8" s="202" customFormat="1" x14ac:dyDescent="0.3">
      <c r="B468" s="267">
        <v>450</v>
      </c>
      <c r="C468" s="186">
        <v>-5.6889946456467639E-6</v>
      </c>
      <c r="D468" s="205">
        <v>0.06</v>
      </c>
      <c r="E468" s="186">
        <v>-8.4068682947124813E-8</v>
      </c>
      <c r="F468" s="186">
        <v>8.4415782505109473E-8</v>
      </c>
      <c r="G468" s="186">
        <v>3.4709955798465372E-10</v>
      </c>
      <c r="H468" s="204"/>
    </row>
    <row r="469" spans="2:8" s="202" customFormat="1" x14ac:dyDescent="0.3">
      <c r="B469" s="267">
        <v>451</v>
      </c>
      <c r="C469" s="186">
        <v>-5.7746766648894498E-6</v>
      </c>
      <c r="D469" s="205">
        <v>0.06</v>
      </c>
      <c r="E469" s="186">
        <v>-8.5334919684701452E-8</v>
      </c>
      <c r="F469" s="186">
        <v>8.5682019242686112E-8</v>
      </c>
      <c r="G469" s="186">
        <v>3.4709955798465372E-10</v>
      </c>
      <c r="H469" s="204"/>
    </row>
    <row r="470" spans="2:8" s="202" customFormat="1" x14ac:dyDescent="0.3">
      <c r="B470" s="267">
        <v>452</v>
      </c>
      <c r="C470" s="186">
        <v>-5.8616439144207761E-6</v>
      </c>
      <c r="D470" s="205">
        <v>0.06</v>
      </c>
      <c r="E470" s="186">
        <v>-8.6620149973341748E-8</v>
      </c>
      <c r="F470" s="186">
        <v>8.6967249531326407E-8</v>
      </c>
      <c r="G470" s="186">
        <v>3.4709955798465377E-10</v>
      </c>
      <c r="H470" s="204"/>
    </row>
    <row r="471" spans="2:8" s="202" customFormat="1" x14ac:dyDescent="0.3">
      <c r="B471" s="267">
        <v>453</v>
      </c>
      <c r="C471" s="186">
        <v>-5.9499156726950724E-6</v>
      </c>
      <c r="D471" s="205">
        <v>0.06</v>
      </c>
      <c r="E471" s="186">
        <v>-8.7924658716311641E-8</v>
      </c>
      <c r="F471" s="186">
        <v>8.8271758274296301E-8</v>
      </c>
      <c r="G471" s="186">
        <v>3.4709955798465382E-10</v>
      </c>
      <c r="H471" s="204"/>
    </row>
    <row r="472" spans="2:8" s="202" customFormat="1" x14ac:dyDescent="0.3">
      <c r="B472" s="267">
        <v>454</v>
      </c>
      <c r="C472" s="186">
        <v>-6.0395115073434827E-6</v>
      </c>
      <c r="D472" s="205">
        <v>0.06</v>
      </c>
      <c r="E472" s="186">
        <v>-8.9248735090426086E-8</v>
      </c>
      <c r="F472" s="186">
        <v>8.9595834648410746E-8</v>
      </c>
      <c r="G472" s="186">
        <v>3.4709955798465382E-10</v>
      </c>
      <c r="H472" s="204"/>
    </row>
    <row r="473" spans="2:8" s="202" customFormat="1" x14ac:dyDescent="0.3">
      <c r="B473" s="267">
        <v>455</v>
      </c>
      <c r="C473" s="186">
        <v>-6.1304512795116197E-6</v>
      </c>
      <c r="D473" s="205">
        <v>0.06</v>
      </c>
      <c r="E473" s="186">
        <v>-9.059267261015224E-8</v>
      </c>
      <c r="F473" s="186">
        <v>9.0939772168136899E-8</v>
      </c>
      <c r="G473" s="186">
        <v>3.4709955798465398E-10</v>
      </c>
      <c r="H473" s="204"/>
    </row>
    <row r="474" spans="2:8" s="202" customFormat="1" x14ac:dyDescent="0.3">
      <c r="B474" s="267">
        <v>456</v>
      </c>
      <c r="C474" s="186">
        <v>-6.222755148262279E-6</v>
      </c>
      <c r="D474" s="205">
        <v>0.06</v>
      </c>
      <c r="E474" s="186">
        <v>-9.1956769192674297E-8</v>
      </c>
      <c r="F474" s="186">
        <v>9.2303868750658956E-8</v>
      </c>
      <c r="G474" s="186">
        <v>3.4709955798465387E-10</v>
      </c>
      <c r="H474" s="204"/>
    </row>
    <row r="475" spans="2:8" s="202" customFormat="1" x14ac:dyDescent="0.3">
      <c r="B475" s="267">
        <v>457</v>
      </c>
      <c r="C475" s="186">
        <v>-6.3164435750441977E-6</v>
      </c>
      <c r="D475" s="205">
        <v>0.06</v>
      </c>
      <c r="E475" s="186">
        <v>-9.3341327223934187E-8</v>
      </c>
      <c r="F475" s="186">
        <v>9.3688426781918846E-8</v>
      </c>
      <c r="G475" s="186">
        <v>3.4709955798465403E-10</v>
      </c>
      <c r="H475" s="204"/>
    </row>
    <row r="476" spans="2:8" s="202" customFormat="1" x14ac:dyDescent="0.3">
      <c r="B476" s="267">
        <v>458</v>
      </c>
      <c r="C476" s="186">
        <v>-6.4115373282278453E-6</v>
      </c>
      <c r="D476" s="205">
        <v>0.06</v>
      </c>
      <c r="E476" s="186">
        <v>-9.4746653625662958E-8</v>
      </c>
      <c r="F476" s="186">
        <v>9.5093753183647617E-8</v>
      </c>
      <c r="G476" s="186">
        <v>3.4709955798465403E-10</v>
      </c>
      <c r="H476" s="204"/>
    </row>
    <row r="477" spans="2:8" s="202" customFormat="1" x14ac:dyDescent="0.3">
      <c r="B477" s="267">
        <v>459</v>
      </c>
      <c r="C477" s="186">
        <v>-6.5080574877092478E-6</v>
      </c>
      <c r="D477" s="205">
        <v>0.06</v>
      </c>
      <c r="E477" s="186">
        <v>-9.6173059923417676E-8</v>
      </c>
      <c r="F477" s="186">
        <v>9.6520159481402336E-8</v>
      </c>
      <c r="G477" s="186">
        <v>3.4709955798465413E-10</v>
      </c>
      <c r="H477" s="204"/>
    </row>
    <row r="478" spans="2:8" s="202" customFormat="1" x14ac:dyDescent="0.3">
      <c r="B478" s="267">
        <v>460</v>
      </c>
      <c r="C478" s="186">
        <v>-6.6060254495828716E-6</v>
      </c>
      <c r="D478" s="205">
        <v>0.06</v>
      </c>
      <c r="E478" s="186">
        <v>-9.7620862315638715E-8</v>
      </c>
      <c r="F478" s="186">
        <v>9.7967961873623374E-8</v>
      </c>
      <c r="G478" s="186">
        <v>3.4709955798465418E-10</v>
      </c>
      <c r="H478" s="204"/>
    </row>
    <row r="479" spans="2:8" s="202" customFormat="1" x14ac:dyDescent="0.3">
      <c r="B479" s="267">
        <v>461</v>
      </c>
      <c r="C479" s="186">
        <v>-6.7054629308845993E-6</v>
      </c>
      <c r="D479" s="205">
        <v>0.06</v>
      </c>
      <c r="E479" s="186">
        <v>-9.9090381743743065E-8</v>
      </c>
      <c r="F479" s="186">
        <v>9.9437481301727724E-8</v>
      </c>
      <c r="G479" s="186">
        <v>3.4709955798465429E-10</v>
      </c>
      <c r="H479" s="204"/>
    </row>
    <row r="480" spans="2:8" s="202" customFormat="1" x14ac:dyDescent="0.3">
      <c r="B480" s="267">
        <v>462</v>
      </c>
      <c r="C480" s="186">
        <v>-6.8063919744058529E-6</v>
      </c>
      <c r="D480" s="205">
        <v>0.06</v>
      </c>
      <c r="E480" s="186">
        <v>-1.0058194396326899E-7</v>
      </c>
      <c r="F480" s="186">
        <v>1.0092904352125365E-7</v>
      </c>
      <c r="G480" s="186">
        <v>3.4709955798465423E-10</v>
      </c>
      <c r="H480" s="204"/>
    </row>
    <row r="481" spans="2:8" s="202" customFormat="1" x14ac:dyDescent="0.3">
      <c r="B481" s="267">
        <v>463</v>
      </c>
      <c r="C481" s="186">
        <v>-6.9088349535799252E-6</v>
      </c>
      <c r="D481" s="205">
        <v>0.06</v>
      </c>
      <c r="E481" s="186">
        <v>-1.0209587961608779E-7</v>
      </c>
      <c r="F481" s="186">
        <v>1.0244297917407245E-7</v>
      </c>
      <c r="G481" s="186">
        <v>3.4709955798465434E-10</v>
      </c>
      <c r="H481" s="204"/>
    </row>
    <row r="482" spans="2:8" s="202" customFormat="1" x14ac:dyDescent="0.3">
      <c r="B482" s="267">
        <v>464</v>
      </c>
      <c r="C482" s="186">
        <v>-7.0128145774416089E-6</v>
      </c>
      <c r="D482" s="205">
        <v>0.06</v>
      </c>
      <c r="E482" s="186">
        <v>-1.0363252430369888E-7</v>
      </c>
      <c r="F482" s="186">
        <v>1.0397962386168354E-7</v>
      </c>
      <c r="G482" s="186">
        <v>3.4709955798465444E-10</v>
      </c>
      <c r="H482" s="204"/>
    </row>
    <row r="483" spans="2:8" s="202" customFormat="1" x14ac:dyDescent="0.3">
      <c r="B483" s="267">
        <v>465</v>
      </c>
      <c r="C483" s="186">
        <v>-7.1183538956612181E-6</v>
      </c>
      <c r="D483" s="205">
        <v>0.06</v>
      </c>
      <c r="E483" s="186">
        <v>-1.0519221866162414E-7</v>
      </c>
      <c r="F483" s="186">
        <v>1.0553931821960879E-7</v>
      </c>
      <c r="G483" s="186">
        <v>3.4709955798465444E-10</v>
      </c>
      <c r="H483" s="204"/>
    </row>
    <row r="484" spans="2:8" s="202" customFormat="1" x14ac:dyDescent="0.3">
      <c r="B484" s="267">
        <v>466</v>
      </c>
      <c r="C484" s="186">
        <v>-7.225476303654121E-6</v>
      </c>
      <c r="D484" s="205">
        <v>0.06</v>
      </c>
      <c r="E484" s="186">
        <v>-1.0677530843491827E-7</v>
      </c>
      <c r="F484" s="186">
        <v>1.0712240799290293E-7</v>
      </c>
      <c r="G484" s="186">
        <v>3.4709955798465444E-10</v>
      </c>
      <c r="H484" s="204"/>
    </row>
    <row r="485" spans="2:8" s="202" customFormat="1" x14ac:dyDescent="0.3">
      <c r="B485" s="267">
        <v>467</v>
      </c>
      <c r="C485" s="186">
        <v>-7.3342055477669171E-6</v>
      </c>
      <c r="D485" s="205">
        <v>0.06</v>
      </c>
      <c r="E485" s="186">
        <v>-1.0838214455481181E-7</v>
      </c>
      <c r="F485" s="186">
        <v>1.0872924411279647E-7</v>
      </c>
      <c r="G485" s="186">
        <v>3.4709955798465454E-10</v>
      </c>
      <c r="H485" s="204"/>
    </row>
    <row r="486" spans="2:8" s="202" customFormat="1" x14ac:dyDescent="0.3">
      <c r="B486" s="267">
        <v>468</v>
      </c>
      <c r="C486" s="186">
        <v>-7.4445657305414055E-6</v>
      </c>
      <c r="D486" s="205">
        <v>0.06</v>
      </c>
      <c r="E486" s="186">
        <v>-1.1001308321650376E-7</v>
      </c>
      <c r="F486" s="186">
        <v>1.1036018277448842E-7</v>
      </c>
      <c r="G486" s="186">
        <v>3.4709955798465449E-10</v>
      </c>
      <c r="H486" s="204"/>
    </row>
    <row r="487" spans="2:8" s="202" customFormat="1" x14ac:dyDescent="0.3">
      <c r="B487" s="267">
        <v>469</v>
      </c>
      <c r="C487" s="186">
        <v>-7.5565813160575112E-6</v>
      </c>
      <c r="D487" s="205">
        <v>0.06</v>
      </c>
      <c r="E487" s="186">
        <v>-1.1166848595812108E-7</v>
      </c>
      <c r="F487" s="186">
        <v>1.1201558551610574E-7</v>
      </c>
      <c r="G487" s="186">
        <v>3.4709955798465454E-10</v>
      </c>
      <c r="H487" s="204"/>
    </row>
    <row r="488" spans="2:8" s="202" customFormat="1" x14ac:dyDescent="0.3">
      <c r="B488" s="267">
        <v>470</v>
      </c>
      <c r="C488" s="186">
        <v>-7.6702771353563584E-6</v>
      </c>
      <c r="D488" s="205">
        <v>0.06</v>
      </c>
      <c r="E488" s="186">
        <v>-1.1334871974086267E-7</v>
      </c>
      <c r="F488" s="186">
        <v>1.1369581929884733E-7</v>
      </c>
      <c r="G488" s="186">
        <v>3.4709955798465465E-10</v>
      </c>
      <c r="H488" s="204"/>
    </row>
    <row r="489" spans="2:8" s="202" customFormat="1" x14ac:dyDescent="0.3">
      <c r="B489" s="267">
        <v>471</v>
      </c>
      <c r="C489" s="186">
        <v>-7.7856783919446881E-6</v>
      </c>
      <c r="D489" s="205">
        <v>0.06</v>
      </c>
      <c r="E489" s="186">
        <v>-1.1505415703034537E-7</v>
      </c>
      <c r="F489" s="186">
        <v>1.1540125658833003E-7</v>
      </c>
      <c r="G489" s="186">
        <v>3.470995579846547E-10</v>
      </c>
      <c r="H489" s="204"/>
    </row>
    <row r="490" spans="2:8" s="202" customFormat="1" x14ac:dyDescent="0.3">
      <c r="B490" s="267">
        <v>472</v>
      </c>
      <c r="C490" s="186">
        <v>-7.9028106673818439E-6</v>
      </c>
      <c r="D490" s="205">
        <v>0.06</v>
      </c>
      <c r="E490" s="186">
        <v>-1.1678517587917031E-7</v>
      </c>
      <c r="F490" s="186">
        <v>1.1713227543715497E-7</v>
      </c>
      <c r="G490" s="186">
        <v>3.4709955798465475E-10</v>
      </c>
      <c r="H490" s="204"/>
    </row>
    <row r="491" spans="2:8" s="202" customFormat="1" x14ac:dyDescent="0.3">
      <c r="B491" s="267">
        <v>473</v>
      </c>
      <c r="C491" s="186">
        <v>-8.021699926950557E-6</v>
      </c>
      <c r="D491" s="205">
        <v>0.06</v>
      </c>
      <c r="E491" s="186">
        <v>-1.1854216001072766E-7</v>
      </c>
      <c r="F491" s="186">
        <v>1.1888925956871232E-7</v>
      </c>
      <c r="G491" s="186">
        <v>3.4709955798465486E-10</v>
      </c>
      <c r="H491" s="204"/>
    </row>
    <row r="492" spans="2:8" s="202" customFormat="1" x14ac:dyDescent="0.3">
      <c r="B492" s="267">
        <v>474</v>
      </c>
      <c r="C492" s="186">
        <v>-8.1423725254127993E-6</v>
      </c>
      <c r="D492" s="205">
        <v>0.06</v>
      </c>
      <c r="E492" s="186">
        <v>-1.2032549890425835E-7</v>
      </c>
      <c r="F492" s="186">
        <v>1.2067259846224301E-7</v>
      </c>
      <c r="G492" s="186">
        <v>3.4709955798465491E-10</v>
      </c>
      <c r="H492" s="204"/>
    </row>
    <row r="493" spans="2:8" s="202" customFormat="1" x14ac:dyDescent="0.3">
      <c r="B493" s="267">
        <v>475</v>
      </c>
      <c r="C493" s="186">
        <v>-8.2648552128519762E-6</v>
      </c>
      <c r="D493" s="205">
        <v>0.06</v>
      </c>
      <c r="E493" s="186">
        <v>-1.2213558788119197E-7</v>
      </c>
      <c r="F493" s="186">
        <v>1.2248268743917663E-7</v>
      </c>
      <c r="G493" s="186">
        <v>3.4709955798465496E-10</v>
      </c>
      <c r="H493" s="204"/>
    </row>
    <row r="494" spans="2:8" s="202" customFormat="1" x14ac:dyDescent="0.3">
      <c r="B494" s="267">
        <v>476</v>
      </c>
      <c r="C494" s="186">
        <v>-8.3891751406027403E-6</v>
      </c>
      <c r="D494" s="205">
        <v>0.06</v>
      </c>
      <c r="E494" s="186">
        <v>-1.2397282819277965E-7</v>
      </c>
      <c r="F494" s="186">
        <v>1.2431992775076431E-7</v>
      </c>
      <c r="G494" s="186">
        <v>3.4709955798465491E-10</v>
      </c>
      <c r="H494" s="204"/>
    </row>
    <row r="495" spans="2:8" s="202" customFormat="1" x14ac:dyDescent="0.3">
      <c r="B495" s="267">
        <v>477</v>
      </c>
      <c r="C495" s="186">
        <v>-8.5153598672697665E-6</v>
      </c>
      <c r="D495" s="205">
        <v>0.06</v>
      </c>
      <c r="E495" s="186">
        <v>-1.2583762710904111E-7</v>
      </c>
      <c r="F495" s="186">
        <v>1.2618472666702577E-7</v>
      </c>
      <c r="G495" s="186">
        <v>3.4709955798465496E-10</v>
      </c>
      <c r="H495" s="204"/>
    </row>
    <row r="496" spans="2:8" s="202" customFormat="1" x14ac:dyDescent="0.3">
      <c r="B496" s="267">
        <v>478</v>
      </c>
      <c r="C496" s="186">
        <v>-8.643437364836798E-6</v>
      </c>
      <c r="D496" s="205">
        <v>0.06</v>
      </c>
      <c r="E496" s="186">
        <v>-1.277303980090465E-7</v>
      </c>
      <c r="F496" s="186">
        <v>1.2807749756703116E-7</v>
      </c>
      <c r="G496" s="186">
        <v>3.4709955798465506E-10</v>
      </c>
      <c r="H496" s="204"/>
    </row>
    <row r="497" spans="2:8" s="202" customFormat="1" x14ac:dyDescent="0.3">
      <c r="B497" s="267">
        <v>479</v>
      </c>
      <c r="C497" s="186">
        <v>-8.7734360248673337E-6</v>
      </c>
      <c r="D497" s="205">
        <v>0.06</v>
      </c>
      <c r="E497" s="186">
        <v>-1.2965156047255197E-7</v>
      </c>
      <c r="F497" s="186">
        <v>1.2999866003053663E-7</v>
      </c>
      <c r="G497" s="186">
        <v>3.4709955798465522E-10</v>
      </c>
      <c r="H497" s="204"/>
    </row>
    <row r="498" spans="2:8" s="202" customFormat="1" x14ac:dyDescent="0.3">
      <c r="B498" s="267">
        <v>480</v>
      </c>
      <c r="C498" s="186">
        <v>-8.9053846647983291E-6</v>
      </c>
      <c r="D498" s="205">
        <v>0.06</v>
      </c>
      <c r="E498" s="186">
        <v>-1.3160154037301001E-7</v>
      </c>
      <c r="F498" s="186">
        <v>1.3194863993099466E-7</v>
      </c>
      <c r="G498" s="186">
        <v>3.4709955798465522E-10</v>
      </c>
      <c r="H498" s="204"/>
    </row>
    <row r="499" spans="2:8" s="202" customFormat="1" x14ac:dyDescent="0.3">
      <c r="B499" s="267">
        <v>481</v>
      </c>
      <c r="C499" s="186">
        <v>-9.0393125343282879E-6</v>
      </c>
      <c r="D499" s="205">
        <v>0.06</v>
      </c>
      <c r="E499" s="186">
        <v>-1.3358076997197493E-7</v>
      </c>
      <c r="F499" s="186">
        <v>1.3392786952995959E-7</v>
      </c>
      <c r="G499" s="186">
        <v>3.4709955798465522E-10</v>
      </c>
      <c r="H499" s="204"/>
    </row>
    <row r="500" spans="2:8" s="202" customFormat="1" x14ac:dyDescent="0.3">
      <c r="B500" s="267">
        <v>482</v>
      </c>
      <c r="C500" s="186">
        <v>-9.1752493219011977E-6</v>
      </c>
      <c r="D500" s="205">
        <v>0.06</v>
      </c>
      <c r="E500" s="186">
        <v>-1.3558968801492432E-7</v>
      </c>
      <c r="F500" s="186">
        <v>1.3593678757290897E-7</v>
      </c>
      <c r="G500" s="186">
        <v>3.4709955798465527E-10</v>
      </c>
      <c r="H500" s="204"/>
    </row>
    <row r="501" spans="2:8" s="202" customFormat="1" x14ac:dyDescent="0.3">
      <c r="B501" s="267">
        <v>483</v>
      </c>
      <c r="C501" s="186">
        <v>-9.3132251612877E-6</v>
      </c>
      <c r="D501" s="205">
        <v>0.06</v>
      </c>
      <c r="E501" s="186">
        <v>-1.3762873982851797E-7</v>
      </c>
      <c r="F501" s="186">
        <v>1.3797583938650263E-7</v>
      </c>
      <c r="G501" s="186">
        <v>3.4709955798465537E-10</v>
      </c>
      <c r="H501" s="204"/>
    </row>
    <row r="502" spans="2:8" s="202" customFormat="1" x14ac:dyDescent="0.3">
      <c r="B502" s="267">
        <v>484</v>
      </c>
      <c r="C502" s="186">
        <v>-9.4532706382650004E-6</v>
      </c>
      <c r="D502" s="205">
        <v>0.06</v>
      </c>
      <c r="E502" s="186">
        <v>-1.3969837741931548E-7</v>
      </c>
      <c r="F502" s="186">
        <v>1.4004547697730014E-7</v>
      </c>
      <c r="G502" s="186">
        <v>3.4709955798465527E-10</v>
      </c>
      <c r="H502" s="204"/>
    </row>
    <row r="503" spans="2:8" s="202" customFormat="1" x14ac:dyDescent="0.3">
      <c r="B503" s="267">
        <v>485</v>
      </c>
      <c r="C503" s="186">
        <v>-9.5954167973969606E-6</v>
      </c>
      <c r="D503" s="205">
        <v>0.06</v>
      </c>
      <c r="E503" s="186">
        <v>-1.41799059573975E-7</v>
      </c>
      <c r="F503" s="186">
        <v>1.4214615913195966E-7</v>
      </c>
      <c r="G503" s="186">
        <v>3.4709955798465542E-10</v>
      </c>
      <c r="H503" s="204"/>
    </row>
    <row r="504" spans="2:8" s="202" customFormat="1" x14ac:dyDescent="0.3">
      <c r="B504" s="267">
        <v>486</v>
      </c>
      <c r="C504" s="186">
        <v>-9.7396951489158991E-6</v>
      </c>
      <c r="D504" s="205">
        <v>0.06</v>
      </c>
      <c r="E504" s="186">
        <v>-1.4393125196095441E-7</v>
      </c>
      <c r="F504" s="186">
        <v>1.4427835151893907E-7</v>
      </c>
      <c r="G504" s="186">
        <v>3.4709955798465553E-10</v>
      </c>
      <c r="H504" s="204"/>
    </row>
    <row r="505" spans="2:8" s="202" customFormat="1" x14ac:dyDescent="0.3">
      <c r="B505" s="267">
        <v>487</v>
      </c>
      <c r="C505" s="186">
        <v>-9.8861376757076228E-6</v>
      </c>
      <c r="D505" s="205">
        <v>0.06</v>
      </c>
      <c r="E505" s="186">
        <v>-1.4609542723373848E-7</v>
      </c>
      <c r="F505" s="186">
        <v>1.4644252679172314E-7</v>
      </c>
      <c r="G505" s="186">
        <v>3.4709955798465558E-10</v>
      </c>
      <c r="H505" s="204"/>
    </row>
    <row r="506" spans="2:8" s="202" customFormat="1" x14ac:dyDescent="0.3">
      <c r="B506" s="267">
        <v>488</v>
      </c>
      <c r="C506" s="186">
        <v>-1.0034776840401222E-5</v>
      </c>
      <c r="D506" s="205">
        <v>0.06</v>
      </c>
      <c r="E506" s="186">
        <v>-1.4829206513561433E-7</v>
      </c>
      <c r="F506" s="186">
        <v>1.4863916469359899E-7</v>
      </c>
      <c r="G506" s="186">
        <v>3.4709955798465563E-10</v>
      </c>
      <c r="H506" s="204"/>
    </row>
    <row r="507" spans="2:8" s="202" customFormat="1" x14ac:dyDescent="0.3">
      <c r="B507" s="267">
        <v>489</v>
      </c>
      <c r="C507" s="186">
        <v>-1.0185645592565225E-5</v>
      </c>
      <c r="D507" s="205">
        <v>0.06</v>
      </c>
      <c r="E507" s="186">
        <v>-1.5052165260601831E-7</v>
      </c>
      <c r="F507" s="186">
        <v>1.5086875216400297E-7</v>
      </c>
      <c r="G507" s="186">
        <v>3.4709955798465563E-10</v>
      </c>
      <c r="H507" s="204"/>
    </row>
    <row r="508" spans="2:8" s="202" customFormat="1" x14ac:dyDescent="0.3">
      <c r="B508" s="267">
        <v>490</v>
      </c>
      <c r="C508" s="186">
        <v>-1.0338777376011688E-5</v>
      </c>
      <c r="D508" s="205">
        <v>0.06</v>
      </c>
      <c r="E508" s="186">
        <v>-1.5278468388847836E-7</v>
      </c>
      <c r="F508" s="186">
        <v>1.5313178344646302E-7</v>
      </c>
      <c r="G508" s="186">
        <v>3.4709955798465563E-10</v>
      </c>
      <c r="H508" s="204"/>
    </row>
    <row r="509" spans="2:8" s="202" customFormat="1" x14ac:dyDescent="0.3">
      <c r="B509" s="267">
        <v>491</v>
      </c>
      <c r="C509" s="186">
        <v>-1.0494206136209849E-5</v>
      </c>
      <c r="D509" s="205">
        <v>0.06</v>
      </c>
      <c r="E509" s="186">
        <v>-1.5508166064017532E-7</v>
      </c>
      <c r="F509" s="186">
        <v>1.5542876019815998E-7</v>
      </c>
      <c r="G509" s="186">
        <v>3.4709955798465568E-10</v>
      </c>
      <c r="H509" s="204"/>
    </row>
    <row r="510" spans="2:8" s="202" customFormat="1" x14ac:dyDescent="0.3">
      <c r="B510" s="267">
        <v>492</v>
      </c>
      <c r="C510" s="186">
        <v>-1.0651966327810981E-5</v>
      </c>
      <c r="D510" s="205">
        <v>0.06</v>
      </c>
      <c r="E510" s="186">
        <v>-1.5741309204314772E-7</v>
      </c>
      <c r="F510" s="186">
        <v>1.5776019160113238E-7</v>
      </c>
      <c r="G510" s="186">
        <v>3.4709955798465584E-10</v>
      </c>
      <c r="H510" s="204"/>
    </row>
    <row r="511" spans="2:8" s="202" customFormat="1" x14ac:dyDescent="0.3">
      <c r="B511" s="267">
        <v>493</v>
      </c>
      <c r="C511" s="186">
        <v>-1.081209292228613E-5</v>
      </c>
      <c r="D511" s="205">
        <v>0.06</v>
      </c>
      <c r="E511" s="186">
        <v>-1.5977949491716472E-7</v>
      </c>
      <c r="F511" s="186">
        <v>1.6012659447514938E-7</v>
      </c>
      <c r="G511" s="186">
        <v>3.4709955798465589E-10</v>
      </c>
      <c r="H511" s="204"/>
    </row>
    <row r="512" spans="2:8" s="202" customFormat="1" x14ac:dyDescent="0.3">
      <c r="B512" s="267">
        <v>494</v>
      </c>
      <c r="C512" s="186">
        <v>-1.0974621415678406E-5</v>
      </c>
      <c r="D512" s="205">
        <v>0.06</v>
      </c>
      <c r="E512" s="186">
        <v>-1.6218139383429194E-7</v>
      </c>
      <c r="F512" s="186">
        <v>1.625284933922766E-7</v>
      </c>
      <c r="G512" s="186">
        <v>3.4709955798465579E-10</v>
      </c>
      <c r="H512" s="204"/>
    </row>
    <row r="513" spans="2:8" s="202" customFormat="1" x14ac:dyDescent="0.3">
      <c r="B513" s="267">
        <v>495</v>
      </c>
      <c r="C513" s="186">
        <v>-1.1139587836471566E-5</v>
      </c>
      <c r="D513" s="205">
        <v>0.06</v>
      </c>
      <c r="E513" s="186">
        <v>-1.6461932123517608E-7</v>
      </c>
      <c r="F513" s="186">
        <v>1.6496642079316074E-7</v>
      </c>
      <c r="G513" s="186">
        <v>3.4709955798465599E-10</v>
      </c>
      <c r="H513" s="204"/>
    </row>
    <row r="514" spans="2:8" s="202" customFormat="1" x14ac:dyDescent="0.3">
      <c r="B514" s="267">
        <v>496</v>
      </c>
      <c r="C514" s="186">
        <v>-1.1307028753576624E-5</v>
      </c>
      <c r="D514" s="205">
        <v>0.06</v>
      </c>
      <c r="E514" s="186">
        <v>-1.6709381754707349E-7</v>
      </c>
      <c r="F514" s="186">
        <v>1.6744091710505815E-7</v>
      </c>
      <c r="G514" s="186">
        <v>3.4709955798465599E-10</v>
      </c>
      <c r="H514" s="204"/>
    </row>
    <row r="515" spans="2:8" s="202" customFormat="1" x14ac:dyDescent="0.3">
      <c r="B515" s="267">
        <v>497</v>
      </c>
      <c r="C515" s="186">
        <v>-1.1476981284438258E-5</v>
      </c>
      <c r="D515" s="205">
        <v>0.06</v>
      </c>
      <c r="E515" s="186">
        <v>-1.6960543130364936E-7</v>
      </c>
      <c r="F515" s="186">
        <v>1.6995253086163402E-7</v>
      </c>
      <c r="G515" s="186">
        <v>3.4709955798465604E-10</v>
      </c>
      <c r="H515" s="204"/>
    </row>
    <row r="516" spans="2:8" s="202" customFormat="1" x14ac:dyDescent="0.3">
      <c r="B516" s="267">
        <v>498</v>
      </c>
      <c r="C516" s="186">
        <v>-1.1649483103262816E-5</v>
      </c>
      <c r="D516" s="205">
        <v>0.06</v>
      </c>
      <c r="E516" s="186">
        <v>-1.7215471926657388E-7</v>
      </c>
      <c r="F516" s="186">
        <v>1.7250181882455854E-7</v>
      </c>
      <c r="G516" s="186">
        <v>3.4709955798465604E-10</v>
      </c>
      <c r="H516" s="204"/>
    </row>
    <row r="517" spans="2:8" s="202" customFormat="1" x14ac:dyDescent="0.3">
      <c r="B517" s="267">
        <v>499</v>
      </c>
      <c r="C517" s="186">
        <v>-1.1824572449369742E-5</v>
      </c>
      <c r="D517" s="205">
        <v>0.06</v>
      </c>
      <c r="E517" s="186">
        <v>-1.7474224654894224E-7</v>
      </c>
      <c r="F517" s="186">
        <v>1.750893461069269E-7</v>
      </c>
      <c r="G517" s="186">
        <v>3.4709955798465615E-10</v>
      </c>
      <c r="H517" s="204"/>
    </row>
    <row r="518" spans="2:8" s="202" customFormat="1" x14ac:dyDescent="0.3">
      <c r="B518" s="267">
        <v>500</v>
      </c>
      <c r="C518" s="186">
        <v>-1.2002288135668274E-5</v>
      </c>
      <c r="D518" s="205">
        <v>0.06</v>
      </c>
      <c r="E518" s="186">
        <v>-1.7736858674054612E-7</v>
      </c>
      <c r="F518" s="186">
        <v>1.7771568629853078E-7</v>
      </c>
      <c r="G518" s="186">
        <v>3.4709955798465604E-10</v>
      </c>
      <c r="H518" s="204"/>
    </row>
    <row r="519" spans="2:8" s="202" customFormat="1" x14ac:dyDescent="0.3">
      <c r="B519" s="267">
        <v>501</v>
      </c>
      <c r="C519" s="186">
        <v>-1.2182669557261282E-5</v>
      </c>
      <c r="D519" s="205">
        <v>0.06</v>
      </c>
      <c r="E519" s="186">
        <v>-1.8003432203502408E-7</v>
      </c>
      <c r="F519" s="186">
        <v>1.8038142159300874E-7</v>
      </c>
      <c r="G519" s="186">
        <v>3.470995579846562E-10</v>
      </c>
      <c r="H519" s="204"/>
    </row>
    <row r="520" spans="2:8" s="202" customFormat="1" x14ac:dyDescent="0.3">
      <c r="B520" s="267">
        <v>502</v>
      </c>
      <c r="C520" s="186">
        <v>-1.2365756700178186E-5</v>
      </c>
      <c r="D520" s="205">
        <v>0.06</v>
      </c>
      <c r="E520" s="186">
        <v>-1.827400433589192E-7</v>
      </c>
      <c r="F520" s="186">
        <v>1.8308714291690386E-7</v>
      </c>
      <c r="G520" s="186">
        <v>3.4709955798465615E-10</v>
      </c>
      <c r="H520" s="204"/>
    </row>
    <row r="521" spans="2:8" s="202" customFormat="1" x14ac:dyDescent="0.3">
      <c r="B521" s="267">
        <v>503</v>
      </c>
      <c r="C521" s="186">
        <v>-1.2551590150238843E-5</v>
      </c>
      <c r="D521" s="205">
        <v>0.06</v>
      </c>
      <c r="E521" s="186">
        <v>-1.8548635050267278E-7</v>
      </c>
      <c r="F521" s="186">
        <v>1.8583345006065744E-7</v>
      </c>
      <c r="G521" s="186">
        <v>3.470995579846562E-10</v>
      </c>
      <c r="H521" s="204"/>
    </row>
    <row r="522" spans="2:8" s="202" customFormat="1" x14ac:dyDescent="0.3">
      <c r="B522" s="267">
        <v>504</v>
      </c>
      <c r="C522" s="186">
        <v>-1.274021110205041E-5</v>
      </c>
      <c r="D522" s="205">
        <v>0.06</v>
      </c>
      <c r="E522" s="186">
        <v>-1.8827385225358263E-7</v>
      </c>
      <c r="F522" s="186">
        <v>1.8862095181156729E-7</v>
      </c>
      <c r="G522" s="186">
        <v>3.470995579846563E-10</v>
      </c>
      <c r="H522" s="204"/>
    </row>
    <row r="523" spans="2:8" s="202" customFormat="1" x14ac:dyDescent="0.3">
      <c r="B523" s="267">
        <v>505</v>
      </c>
      <c r="C523" s="186">
        <v>-1.293166136813915E-5</v>
      </c>
      <c r="D523" s="205">
        <v>0.06</v>
      </c>
      <c r="E523" s="186">
        <v>-1.9110316653075615E-7</v>
      </c>
      <c r="F523" s="186">
        <v>1.9145026608874081E-7</v>
      </c>
      <c r="G523" s="186">
        <v>3.470995579846563E-10</v>
      </c>
      <c r="H523" s="204"/>
    </row>
    <row r="524" spans="2:8" s="202" customFormat="1" x14ac:dyDescent="0.3">
      <c r="B524" s="267">
        <v>506</v>
      </c>
      <c r="C524" s="186">
        <v>-1.3125983388219223E-5</v>
      </c>
      <c r="D524" s="205">
        <v>0.06</v>
      </c>
      <c r="E524" s="186">
        <v>-1.9397492052208725E-7</v>
      </c>
      <c r="F524" s="186">
        <v>1.9432202008007191E-7</v>
      </c>
      <c r="G524" s="186">
        <v>3.4709955798465635E-10</v>
      </c>
      <c r="H524" s="204"/>
    </row>
    <row r="525" spans="2:8" s="202" customFormat="1" x14ac:dyDescent="0.3">
      <c r="B525" s="267">
        <v>507</v>
      </c>
      <c r="C525" s="186">
        <v>-1.3323220238600495E-5</v>
      </c>
      <c r="D525" s="205">
        <v>0.06</v>
      </c>
      <c r="E525" s="186">
        <v>-1.9688975082328834E-7</v>
      </c>
      <c r="F525" s="186">
        <v>1.97236850381273E-7</v>
      </c>
      <c r="G525" s="186">
        <v>3.4709955798465635E-10</v>
      </c>
      <c r="H525" s="204"/>
    </row>
    <row r="526" spans="2:8" s="202" customFormat="1" x14ac:dyDescent="0.3">
      <c r="B526" s="267">
        <v>508</v>
      </c>
      <c r="C526" s="186">
        <v>-1.3523415641737488E-5</v>
      </c>
      <c r="D526" s="205">
        <v>0.06</v>
      </c>
      <c r="E526" s="186">
        <v>-1.9984830357900741E-7</v>
      </c>
      <c r="F526" s="186">
        <v>2.0019540313699207E-7</v>
      </c>
      <c r="G526" s="186">
        <v>3.4709955798465641E-10</v>
      </c>
      <c r="H526" s="204"/>
    </row>
    <row r="527" spans="2:8" s="202" customFormat="1" x14ac:dyDescent="0.3">
      <c r="B527" s="267">
        <v>509</v>
      </c>
      <c r="C527" s="186">
        <v>-1.3726613975921535E-5</v>
      </c>
      <c r="D527" s="205">
        <v>0.06</v>
      </c>
      <c r="E527" s="186">
        <v>-2.0285123462606232E-7</v>
      </c>
      <c r="F527" s="186">
        <v>2.0319833418404698E-7</v>
      </c>
      <c r="G527" s="186">
        <v>3.4709955798465661E-10</v>
      </c>
      <c r="H527" s="204"/>
    </row>
    <row r="528" spans="2:8" s="202" customFormat="1" x14ac:dyDescent="0.3">
      <c r="B528" s="267">
        <v>510</v>
      </c>
      <c r="C528" s="186">
        <v>-1.3932860285118343E-5</v>
      </c>
      <c r="D528" s="205">
        <v>0.06</v>
      </c>
      <c r="E528" s="186">
        <v>-2.0589920963882301E-7</v>
      </c>
      <c r="F528" s="186">
        <v>2.0624630919680767E-7</v>
      </c>
      <c r="G528" s="186">
        <v>3.4709955798465656E-10</v>
      </c>
      <c r="H528" s="204"/>
    </row>
    <row r="529" spans="2:8" s="202" customFormat="1" x14ac:dyDescent="0.3">
      <c r="B529" s="267">
        <v>511</v>
      </c>
      <c r="C529" s="186">
        <v>-1.4142200288953103E-5</v>
      </c>
      <c r="D529" s="205">
        <v>0.06</v>
      </c>
      <c r="E529" s="186">
        <v>-2.0899290427677513E-7</v>
      </c>
      <c r="F529" s="186">
        <v>2.0934000383475979E-7</v>
      </c>
      <c r="G529" s="186">
        <v>3.4709955798465672E-10</v>
      </c>
      <c r="H529" s="204"/>
    </row>
    <row r="530" spans="2:8" s="202" customFormat="1" x14ac:dyDescent="0.3">
      <c r="B530" s="267">
        <v>512</v>
      </c>
      <c r="C530" s="186">
        <v>-1.4354680392845384E-5</v>
      </c>
      <c r="D530" s="205">
        <v>0.06</v>
      </c>
      <c r="E530" s="186">
        <v>-2.1213300433429653E-7</v>
      </c>
      <c r="F530" s="186">
        <v>2.1248010389228119E-7</v>
      </c>
      <c r="G530" s="186">
        <v>3.4709955798465677E-10</v>
      </c>
      <c r="H530" s="204"/>
    </row>
    <row r="531" spans="2:8" s="202" customFormat="1" x14ac:dyDescent="0.3">
      <c r="B531" s="267">
        <v>513</v>
      </c>
      <c r="C531" s="186">
        <v>-1.4570347698296049E-5</v>
      </c>
      <c r="D531" s="205">
        <v>0.06</v>
      </c>
      <c r="E531" s="186">
        <v>-2.1532020589268074E-7</v>
      </c>
      <c r="F531" s="186">
        <v>2.156673054506654E-7</v>
      </c>
      <c r="G531" s="186">
        <v>3.4709955798465666E-10</v>
      </c>
      <c r="H531" s="204"/>
    </row>
    <row r="532" spans="2:8" s="202" customFormat="1" x14ac:dyDescent="0.3">
      <c r="B532" s="267">
        <v>514</v>
      </c>
      <c r="C532" s="186">
        <v>-1.4789250013328474E-5</v>
      </c>
      <c r="D532" s="205">
        <v>0.06</v>
      </c>
      <c r="E532" s="186">
        <v>-2.1855521547444073E-7</v>
      </c>
      <c r="F532" s="186">
        <v>2.1890231503242539E-7</v>
      </c>
      <c r="G532" s="186">
        <v>3.4709955798465682E-10</v>
      </c>
      <c r="H532" s="204"/>
    </row>
    <row r="533" spans="2:8" s="202" customFormat="1" x14ac:dyDescent="0.3">
      <c r="B533" s="267">
        <v>515</v>
      </c>
      <c r="C533" s="186">
        <v>-1.5011435863086386E-5</v>
      </c>
      <c r="D533" s="205">
        <v>0.06</v>
      </c>
      <c r="E533" s="186">
        <v>-2.2183875019992709E-7</v>
      </c>
      <c r="F533" s="186">
        <v>2.2218584975791175E-7</v>
      </c>
      <c r="G533" s="186">
        <v>3.4709955798465672E-10</v>
      </c>
      <c r="H533" s="204"/>
    </row>
    <row r="534" spans="2:8" s="202" customFormat="1" x14ac:dyDescent="0.3">
      <c r="B534" s="267">
        <v>516</v>
      </c>
      <c r="C534" s="186">
        <v>-1.5236954500590665E-5</v>
      </c>
      <c r="D534" s="205">
        <v>0.06</v>
      </c>
      <c r="E534" s="186">
        <v>-2.2517153794629577E-7</v>
      </c>
      <c r="F534" s="186">
        <v>2.2551863750428043E-7</v>
      </c>
      <c r="G534" s="186">
        <v>3.4709955798465677E-10</v>
      </c>
      <c r="H534" s="204"/>
    </row>
    <row r="535" spans="2:8" s="202" customFormat="1" x14ac:dyDescent="0.3">
      <c r="B535" s="267">
        <v>517</v>
      </c>
      <c r="C535" s="186">
        <v>-1.5465855917657512E-5</v>
      </c>
      <c r="D535" s="205">
        <v>0.06</v>
      </c>
      <c r="E535" s="186">
        <v>-2.2855431750885997E-7</v>
      </c>
      <c r="F535" s="186">
        <v>2.2890141706684463E-7</v>
      </c>
      <c r="G535" s="186">
        <v>3.4709955798465692E-10</v>
      </c>
      <c r="H535" s="204"/>
    </row>
    <row r="536" spans="2:8" s="202" customFormat="1" x14ac:dyDescent="0.3">
      <c r="B536" s="267">
        <v>518</v>
      </c>
      <c r="C536" s="186">
        <v>-1.569819085598036E-5</v>
      </c>
      <c r="D536" s="205">
        <v>0.06</v>
      </c>
      <c r="E536" s="186">
        <v>-2.3198783876486267E-7</v>
      </c>
      <c r="F536" s="186">
        <v>2.3233493832284733E-7</v>
      </c>
      <c r="G536" s="186">
        <v>3.4709955798465692E-10</v>
      </c>
      <c r="H536" s="204"/>
    </row>
    <row r="537" spans="2:8" s="202" customFormat="1" x14ac:dyDescent="0.3">
      <c r="B537" s="267">
        <v>519</v>
      </c>
      <c r="C537" s="186">
        <v>-1.5934010818378051E-5</v>
      </c>
      <c r="D537" s="205">
        <v>0.06</v>
      </c>
      <c r="E537" s="186">
        <v>-2.3547286283970541E-7</v>
      </c>
      <c r="F537" s="186">
        <v>2.3581996239769007E-7</v>
      </c>
      <c r="G537" s="186">
        <v>3.4709955798465708E-10</v>
      </c>
      <c r="H537" s="204"/>
    </row>
    <row r="538" spans="2:8" s="202" customFormat="1" x14ac:dyDescent="0.3">
      <c r="B538" s="267">
        <v>520</v>
      </c>
      <c r="C538" s="186">
        <v>-1.6173368080211705E-5</v>
      </c>
      <c r="D538" s="205">
        <v>0.06</v>
      </c>
      <c r="E538" s="186">
        <v>-2.3901016227567076E-7</v>
      </c>
      <c r="F538" s="186">
        <v>2.393572618336554E-7</v>
      </c>
      <c r="G538" s="186">
        <v>3.4709955798465708E-10</v>
      </c>
      <c r="H538" s="204"/>
    </row>
    <row r="539" spans="2:8" s="202" customFormat="1" x14ac:dyDescent="0.3">
      <c r="B539" s="267">
        <v>521</v>
      </c>
      <c r="C539" s="186">
        <v>-1.6416315700972864E-5</v>
      </c>
      <c r="D539" s="205">
        <v>0.06</v>
      </c>
      <c r="E539" s="186">
        <v>-2.4260052120317557E-7</v>
      </c>
      <c r="F539" s="186">
        <v>2.429476207611602E-7</v>
      </c>
      <c r="G539" s="186">
        <v>3.4709955798465713E-10</v>
      </c>
      <c r="H539" s="204"/>
    </row>
    <row r="540" spans="2:8" s="202" customFormat="1" x14ac:dyDescent="0.3">
      <c r="B540" s="267">
        <v>522</v>
      </c>
      <c r="C540" s="186">
        <v>-1.6662907536045443E-5</v>
      </c>
      <c r="D540" s="205">
        <v>0.06</v>
      </c>
      <c r="E540" s="186">
        <v>-2.4624473551459293E-7</v>
      </c>
      <c r="F540" s="186">
        <v>2.4659183507257757E-7</v>
      </c>
      <c r="G540" s="186">
        <v>3.4709955798465713E-10</v>
      </c>
      <c r="H540" s="204"/>
    </row>
    <row r="541" spans="2:8" s="202" customFormat="1" x14ac:dyDescent="0.3">
      <c r="B541" s="267">
        <v>523</v>
      </c>
      <c r="C541" s="186">
        <v>-1.691319824864411E-5</v>
      </c>
      <c r="D541" s="205">
        <v>0.06</v>
      </c>
      <c r="E541" s="186">
        <v>-2.4994361304068162E-7</v>
      </c>
      <c r="F541" s="186">
        <v>2.5029071259866625E-7</v>
      </c>
      <c r="G541" s="186">
        <v>3.4709955798465718E-10</v>
      </c>
      <c r="H541" s="204"/>
    </row>
    <row r="542" spans="2:8" s="202" customFormat="1" x14ac:dyDescent="0.3">
      <c r="B542" s="267">
        <v>524</v>
      </c>
      <c r="C542" s="186">
        <v>-1.7167243321931756E-5</v>
      </c>
      <c r="D542" s="205">
        <v>0.06</v>
      </c>
      <c r="E542" s="186">
        <v>-2.5369797372966166E-7</v>
      </c>
      <c r="F542" s="186">
        <v>2.540450732876463E-7</v>
      </c>
      <c r="G542" s="186">
        <v>3.4709955798465728E-10</v>
      </c>
      <c r="H542" s="204"/>
    </row>
    <row r="543" spans="2:8" s="202" customFormat="1" x14ac:dyDescent="0.3">
      <c r="B543" s="267">
        <v>525</v>
      </c>
      <c r="C543" s="186">
        <v>-1.7425099071318718E-5</v>
      </c>
      <c r="D543" s="205">
        <v>0.06</v>
      </c>
      <c r="E543" s="186">
        <v>-2.5750864982897633E-7</v>
      </c>
      <c r="F543" s="186">
        <v>2.5785574938696096E-7</v>
      </c>
      <c r="G543" s="186">
        <v>3.4709955798465744E-10</v>
      </c>
      <c r="H543" s="204"/>
    </row>
    <row r="544" spans="2:8" s="202" customFormat="1" x14ac:dyDescent="0.3">
      <c r="B544" s="267">
        <v>526</v>
      </c>
      <c r="C544" s="186">
        <v>-1.7686822656946484E-5</v>
      </c>
      <c r="D544" s="205">
        <v>0.06</v>
      </c>
      <c r="E544" s="186">
        <v>-2.6137648606978078E-7</v>
      </c>
      <c r="F544" s="186">
        <v>2.6172358562776542E-7</v>
      </c>
      <c r="G544" s="186">
        <v>3.4709955798465739E-10</v>
      </c>
      <c r="H544" s="204"/>
    </row>
    <row r="545" spans="2:8" s="202" customFormat="1" x14ac:dyDescent="0.3">
      <c r="B545" s="267">
        <v>527</v>
      </c>
      <c r="C545" s="186">
        <v>-1.7952472096358666E-5</v>
      </c>
      <c r="D545" s="205">
        <v>0.06</v>
      </c>
      <c r="E545" s="186">
        <v>-2.6530233985419725E-7</v>
      </c>
      <c r="F545" s="186">
        <v>2.6564943941218188E-7</v>
      </c>
      <c r="G545" s="186">
        <v>3.4709955798465739E-10</v>
      </c>
      <c r="H545" s="204"/>
    </row>
    <row r="546" spans="2:8" s="202" customFormat="1" x14ac:dyDescent="0.3">
      <c r="B546" s="267">
        <v>528</v>
      </c>
      <c r="C546" s="186">
        <v>-1.8222106277362032E-5</v>
      </c>
      <c r="D546" s="205">
        <v>0.06</v>
      </c>
      <c r="E546" s="186">
        <v>-2.6928708144537998E-7</v>
      </c>
      <c r="F546" s="186">
        <v>2.6963418100336461E-7</v>
      </c>
      <c r="G546" s="186">
        <v>3.470995579846576E-10</v>
      </c>
      <c r="H546" s="204"/>
    </row>
    <row r="547" spans="2:8" s="202" customFormat="1" x14ac:dyDescent="0.3">
      <c r="B547" s="267">
        <v>529</v>
      </c>
      <c r="C547" s="186">
        <v>-1.8495784971080448E-5</v>
      </c>
      <c r="D547" s="205">
        <v>0.06</v>
      </c>
      <c r="E547" s="186">
        <v>-2.7333159416043046E-7</v>
      </c>
      <c r="F547" s="186">
        <v>2.7367869371841509E-7</v>
      </c>
      <c r="G547" s="186">
        <v>3.470995579846576E-10</v>
      </c>
      <c r="H547" s="204"/>
    </row>
    <row r="548" spans="2:8" s="202" customFormat="1" x14ac:dyDescent="0.3">
      <c r="B548" s="267">
        <v>530</v>
      </c>
      <c r="C548" s="186">
        <v>-1.8773568845204639E-5</v>
      </c>
      <c r="D548" s="205">
        <v>0.06</v>
      </c>
      <c r="E548" s="186">
        <v>-2.7743677456620672E-7</v>
      </c>
      <c r="F548" s="186">
        <v>2.7778387412419135E-7</v>
      </c>
      <c r="G548" s="186">
        <v>3.470995579846576E-10</v>
      </c>
      <c r="H548" s="204"/>
    </row>
    <row r="549" spans="2:8" s="202" customFormat="1" x14ac:dyDescent="0.3">
      <c r="B549" s="267">
        <v>531</v>
      </c>
      <c r="C549" s="186">
        <v>-1.9055519477440691E-5</v>
      </c>
      <c r="D549" s="205">
        <v>0.06</v>
      </c>
      <c r="E549" s="186">
        <v>-2.8160353267806955E-7</v>
      </c>
      <c r="F549" s="186">
        <v>2.8195063223605418E-7</v>
      </c>
      <c r="G549" s="186">
        <v>3.470995579846577E-10</v>
      </c>
      <c r="H549" s="204"/>
    </row>
    <row r="550" spans="2:8" s="202" customFormat="1" x14ac:dyDescent="0.3">
      <c r="B550" s="267">
        <v>532</v>
      </c>
      <c r="C550" s="186">
        <v>-1.9341699369160284E-5</v>
      </c>
      <c r="D550" s="205">
        <v>0.06</v>
      </c>
      <c r="E550" s="186">
        <v>-2.8583279216161037E-7</v>
      </c>
      <c r="F550" s="186">
        <v>2.86179891719595E-7</v>
      </c>
      <c r="G550" s="186">
        <v>3.4709955798465765E-10</v>
      </c>
      <c r="H550" s="204"/>
    </row>
    <row r="551" spans="2:8" s="202" customFormat="1" x14ac:dyDescent="0.3">
      <c r="B551" s="267">
        <v>533</v>
      </c>
      <c r="C551" s="186">
        <v>-1.9632171959255674E-5</v>
      </c>
      <c r="D551" s="205">
        <v>0.06</v>
      </c>
      <c r="E551" s="186">
        <v>-2.9012549053740425E-7</v>
      </c>
      <c r="F551" s="186">
        <v>2.9047259009538888E-7</v>
      </c>
      <c r="G551" s="186">
        <v>3.470995579846577E-10</v>
      </c>
      <c r="H551" s="204"/>
    </row>
    <row r="552" spans="2:8" s="202" customFormat="1" x14ac:dyDescent="0.3">
      <c r="B552" s="267">
        <v>534</v>
      </c>
      <c r="C552" s="186">
        <v>-1.9927001638202494E-5</v>
      </c>
      <c r="D552" s="205">
        <v>0.06</v>
      </c>
      <c r="E552" s="186">
        <v>-2.9448257938883509E-7</v>
      </c>
      <c r="F552" s="186">
        <v>2.9482967894681973E-7</v>
      </c>
      <c r="G552" s="186">
        <v>3.4709955798465775E-10</v>
      </c>
      <c r="H552" s="204"/>
    </row>
    <row r="553" spans="2:8" s="202" customFormat="1" x14ac:dyDescent="0.3">
      <c r="B553" s="267">
        <v>535</v>
      </c>
      <c r="C553" s="186">
        <v>-2.0226253762333516E-5</v>
      </c>
      <c r="D553" s="205">
        <v>0.06</v>
      </c>
      <c r="E553" s="186">
        <v>-2.989050245730374E-7</v>
      </c>
      <c r="F553" s="186">
        <v>2.9925212413102203E-7</v>
      </c>
      <c r="G553" s="186">
        <v>3.470995579846578E-10</v>
      </c>
      <c r="H553" s="204"/>
    </row>
    <row r="554" spans="2:8" s="202" customFormat="1" x14ac:dyDescent="0.3">
      <c r="B554" s="267">
        <v>536</v>
      </c>
      <c r="C554" s="186">
        <v>-2.0529994668326504E-5</v>
      </c>
      <c r="D554" s="205">
        <v>0.06</v>
      </c>
      <c r="E554" s="186">
        <v>-3.0339380643500272E-7</v>
      </c>
      <c r="F554" s="186">
        <v>3.0374090599298736E-7</v>
      </c>
      <c r="G554" s="186">
        <v>3.470995579846578E-10</v>
      </c>
      <c r="H554" s="204"/>
    </row>
    <row r="555" spans="2:8" s="202" customFormat="1" x14ac:dyDescent="0.3">
      <c r="B555" s="267">
        <v>537</v>
      </c>
      <c r="C555" s="186">
        <v>-2.0838291687909387E-5</v>
      </c>
      <c r="D555" s="205">
        <v>0.06</v>
      </c>
      <c r="E555" s="186">
        <v>-3.0794992002489756E-7</v>
      </c>
      <c r="F555" s="186">
        <v>3.0829701958288219E-7</v>
      </c>
      <c r="G555" s="186">
        <v>3.4709955798465791E-10</v>
      </c>
      <c r="H555" s="204"/>
    </row>
    <row r="556" spans="2:8" s="202" customFormat="1" x14ac:dyDescent="0.3">
      <c r="B556" s="267">
        <v>538</v>
      </c>
      <c r="C556" s="186">
        <v>-2.1151213162786011E-5</v>
      </c>
      <c r="D556" s="205">
        <v>0.06</v>
      </c>
      <c r="E556" s="186">
        <v>-3.1257437531864081E-7</v>
      </c>
      <c r="F556" s="186">
        <v>3.1292147487662545E-7</v>
      </c>
      <c r="G556" s="186">
        <v>3.4709955798465791E-10</v>
      </c>
      <c r="H556" s="204"/>
    </row>
    <row r="557" spans="2:8" s="202" customFormat="1" x14ac:dyDescent="0.3">
      <c r="B557" s="267">
        <v>539</v>
      </c>
      <c r="C557" s="186">
        <v>-2.1468828459785788E-5</v>
      </c>
      <c r="D557" s="205">
        <v>0.06</v>
      </c>
      <c r="E557" s="186">
        <v>-3.1726819744179016E-7</v>
      </c>
      <c r="F557" s="186">
        <v>3.1761529699977479E-7</v>
      </c>
      <c r="G557" s="186">
        <v>3.4709955798465801E-10</v>
      </c>
      <c r="H557" s="204"/>
    </row>
    <row r="558" spans="2:8" s="202" customFormat="1" x14ac:dyDescent="0.3">
      <c r="B558" s="267">
        <v>540</v>
      </c>
      <c r="C558" s="186">
        <v>-2.1791207986240561E-5</v>
      </c>
      <c r="D558" s="205">
        <v>0.06</v>
      </c>
      <c r="E558" s="186">
        <v>-3.2203242689678681E-7</v>
      </c>
      <c r="F558" s="186">
        <v>3.2237952645477144E-7</v>
      </c>
      <c r="G558" s="186">
        <v>3.4709955798465806E-10</v>
      </c>
      <c r="H558" s="204"/>
    </row>
    <row r="559" spans="2:8" s="202" customFormat="1" x14ac:dyDescent="0.3">
      <c r="B559" s="267">
        <v>541</v>
      </c>
      <c r="C559" s="186">
        <v>-2.2118423205592153E-5</v>
      </c>
      <c r="D559" s="205">
        <v>0.06</v>
      </c>
      <c r="E559" s="186">
        <v>-3.2686811979360838E-7</v>
      </c>
      <c r="F559" s="186">
        <v>3.2721521935159301E-7</v>
      </c>
      <c r="G559" s="186">
        <v>3.4709955798465816E-10</v>
      </c>
      <c r="H559" s="204"/>
    </row>
    <row r="560" spans="2:8" s="202" customFormat="1" x14ac:dyDescent="0.3">
      <c r="B560" s="267">
        <v>542</v>
      </c>
      <c r="C560" s="186">
        <v>-2.2450546653234018E-5</v>
      </c>
      <c r="D560" s="205">
        <v>0.06</v>
      </c>
      <c r="E560" s="186">
        <v>-3.3177634808388227E-7</v>
      </c>
      <c r="F560" s="186">
        <v>3.321234476418669E-7</v>
      </c>
      <c r="G560" s="186">
        <v>3.4709955798465816E-10</v>
      </c>
      <c r="H560" s="204"/>
    </row>
    <row r="561" spans="2:8" s="202" customFormat="1" x14ac:dyDescent="0.3">
      <c r="B561" s="267">
        <v>543</v>
      </c>
      <c r="C561" s="186">
        <v>-2.2787651952590513E-5</v>
      </c>
      <c r="D561" s="205">
        <v>0.06</v>
      </c>
      <c r="E561" s="186">
        <v>-3.3675819979851028E-7</v>
      </c>
      <c r="F561" s="186">
        <v>3.3710529935649491E-7</v>
      </c>
      <c r="G561" s="186">
        <v>3.4709955798465816E-10</v>
      </c>
      <c r="H561" s="204"/>
    </row>
    <row r="562" spans="2:8" s="202" customFormat="1" x14ac:dyDescent="0.3">
      <c r="B562" s="267">
        <v>544</v>
      </c>
      <c r="C562" s="186">
        <v>-2.3129813831437355E-5</v>
      </c>
      <c r="D562" s="205">
        <v>0.06</v>
      </c>
      <c r="E562" s="186">
        <v>-3.418147792888577E-7</v>
      </c>
      <c r="F562" s="186">
        <v>3.4216187884684234E-7</v>
      </c>
      <c r="G562" s="186">
        <v>3.4709955798465832E-10</v>
      </c>
      <c r="H562" s="204"/>
    </row>
    <row r="563" spans="2:8" s="202" customFormat="1" x14ac:dyDescent="0.3">
      <c r="B563" s="267">
        <v>545</v>
      </c>
      <c r="C563" s="186">
        <v>-2.34771081384669E-5</v>
      </c>
      <c r="D563" s="205">
        <v>0.06</v>
      </c>
      <c r="E563" s="186">
        <v>-3.4694720747156034E-7</v>
      </c>
      <c r="F563" s="186">
        <v>3.4729430702954497E-7</v>
      </c>
      <c r="G563" s="186">
        <v>3.4709955798465832E-10</v>
      </c>
      <c r="H563" s="204"/>
    </row>
    <row r="564" spans="2:8" s="202" customFormat="1" x14ac:dyDescent="0.3">
      <c r="B564" s="267">
        <v>546</v>
      </c>
      <c r="C564" s="186">
        <v>-2.3829611860101886E-5</v>
      </c>
      <c r="D564" s="205">
        <v>0.06</v>
      </c>
      <c r="E564" s="186">
        <v>-3.5215662207700347E-7</v>
      </c>
      <c r="F564" s="186">
        <v>3.5250372163498811E-7</v>
      </c>
      <c r="G564" s="186">
        <v>3.4709955798465827E-10</v>
      </c>
      <c r="H564" s="204"/>
    </row>
    <row r="565" spans="2:8" s="202" customFormat="1" x14ac:dyDescent="0.3">
      <c r="B565" s="267">
        <v>547</v>
      </c>
      <c r="C565" s="186">
        <v>-2.41874031375614E-5</v>
      </c>
      <c r="D565" s="205">
        <v>0.06</v>
      </c>
      <c r="E565" s="186">
        <v>-3.5744417790152826E-7</v>
      </c>
      <c r="F565" s="186">
        <v>3.5779127745951289E-7</v>
      </c>
      <c r="G565" s="186">
        <v>3.4709955798465832E-10</v>
      </c>
      <c r="H565" s="204"/>
    </row>
    <row r="566" spans="2:8" s="202" customFormat="1" x14ac:dyDescent="0.3">
      <c r="B566" s="267">
        <v>548</v>
      </c>
      <c r="C566" s="186">
        <v>-2.4550561284182805E-5</v>
      </c>
      <c r="D566" s="205">
        <v>0.06</v>
      </c>
      <c r="E566" s="186">
        <v>-3.62811047063421E-7</v>
      </c>
      <c r="F566" s="186">
        <v>3.6315814662140563E-7</v>
      </c>
      <c r="G566" s="186">
        <v>3.4709955798465847E-10</v>
      </c>
      <c r="H566" s="204"/>
    </row>
    <row r="567" spans="2:8" s="202" customFormat="1" x14ac:dyDescent="0.3">
      <c r="B567" s="267">
        <v>549</v>
      </c>
      <c r="C567" s="186">
        <v>-2.4919166803003531E-5</v>
      </c>
      <c r="D567" s="205">
        <v>0.06</v>
      </c>
      <c r="E567" s="186">
        <v>-3.6825841926274208E-7</v>
      </c>
      <c r="F567" s="186">
        <v>3.6860551882072671E-7</v>
      </c>
      <c r="G567" s="186">
        <v>3.4709955798465842E-10</v>
      </c>
      <c r="H567" s="204"/>
    </row>
    <row r="568" spans="2:8" s="202" customFormat="1" x14ac:dyDescent="0.3">
      <c r="B568" s="267">
        <v>550</v>
      </c>
      <c r="C568" s="186">
        <v>-2.5293301404606568E-5</v>
      </c>
      <c r="D568" s="205">
        <v>0.06</v>
      </c>
      <c r="E568" s="186">
        <v>-3.7378750204505295E-7</v>
      </c>
      <c r="F568" s="186">
        <v>3.7413460160303758E-7</v>
      </c>
      <c r="G568" s="186">
        <v>3.4709955798465847E-10</v>
      </c>
      <c r="H568" s="204"/>
    </row>
    <row r="569" spans="2:8" s="202" customFormat="1" x14ac:dyDescent="0.3">
      <c r="B569" s="267">
        <v>551</v>
      </c>
      <c r="C569" s="186">
        <v>-2.5673048025233651E-5</v>
      </c>
      <c r="D569" s="205">
        <v>0.06</v>
      </c>
      <c r="E569" s="186">
        <v>-3.7939952106909849E-7</v>
      </c>
      <c r="F569" s="186">
        <v>3.7974662062708312E-7</v>
      </c>
      <c r="G569" s="186">
        <v>3.4709955798465847E-10</v>
      </c>
      <c r="H569" s="204"/>
    </row>
    <row r="570" spans="2:8" s="202" customFormat="1" x14ac:dyDescent="0.3">
      <c r="B570" s="267">
        <v>552</v>
      </c>
      <c r="C570" s="186">
        <v>-2.6058490845170139E-5</v>
      </c>
      <c r="D570" s="205">
        <v>0.06</v>
      </c>
      <c r="E570" s="186">
        <v>-3.8509572037850473E-7</v>
      </c>
      <c r="F570" s="186">
        <v>3.8544281993648937E-7</v>
      </c>
      <c r="G570" s="186">
        <v>3.4709955798465853E-10</v>
      </c>
      <c r="H570" s="204"/>
    </row>
    <row r="571" spans="2:8" s="202" customFormat="1" x14ac:dyDescent="0.3">
      <c r="B571" s="267">
        <v>553</v>
      </c>
      <c r="C571" s="186">
        <v>-2.6449715307405675E-5</v>
      </c>
      <c r="D571" s="205">
        <v>0.06</v>
      </c>
      <c r="E571" s="186">
        <v>-3.9087736267755206E-7</v>
      </c>
      <c r="F571" s="186">
        <v>3.9122446223553669E-7</v>
      </c>
      <c r="G571" s="186">
        <v>3.4709955798465873E-10</v>
      </c>
      <c r="H571" s="204"/>
    </row>
    <row r="572" spans="2:8" s="202" customFormat="1" x14ac:dyDescent="0.3">
      <c r="B572" s="267">
        <v>554</v>
      </c>
      <c r="C572" s="186">
        <v>-2.6846808136574746E-5</v>
      </c>
      <c r="D572" s="205">
        <v>0.06</v>
      </c>
      <c r="E572" s="186">
        <v>-3.9674572961108511E-7</v>
      </c>
      <c r="F572" s="186">
        <v>3.9709282916906974E-7</v>
      </c>
      <c r="G572" s="186">
        <v>3.4709955798465868E-10</v>
      </c>
      <c r="H572" s="204"/>
    </row>
    <row r="573" spans="2:8" s="202" customFormat="1" x14ac:dyDescent="0.3">
      <c r="B573" s="267">
        <v>555</v>
      </c>
      <c r="C573" s="186">
        <v>-2.724985735818135E-5</v>
      </c>
      <c r="D573" s="205">
        <v>0.06</v>
      </c>
      <c r="E573" s="186">
        <v>-4.0270212204862117E-7</v>
      </c>
      <c r="F573" s="186">
        <v>4.030492216066058E-7</v>
      </c>
      <c r="G573" s="186">
        <v>3.4709955798465873E-10</v>
      </c>
      <c r="H573" s="204"/>
    </row>
    <row r="574" spans="2:8" s="202" customFormat="1" x14ac:dyDescent="0.3">
      <c r="B574" s="267">
        <v>556</v>
      </c>
      <c r="C574" s="186">
        <v>-2.7658952318112056E-5</v>
      </c>
      <c r="D574" s="205">
        <v>0.06</v>
      </c>
      <c r="E574" s="186">
        <v>-4.0874786037272025E-7</v>
      </c>
      <c r="F574" s="186">
        <v>4.0909495993070488E-7</v>
      </c>
      <c r="G574" s="186">
        <v>3.4709955798465868E-10</v>
      </c>
      <c r="H574" s="204"/>
    </row>
    <row r="575" spans="2:8" s="202" customFormat="1" x14ac:dyDescent="0.3">
      <c r="B575" s="267">
        <v>557</v>
      </c>
      <c r="C575" s="186">
        <v>-2.8074183702441723E-5</v>
      </c>
      <c r="D575" s="205">
        <v>0.06</v>
      </c>
      <c r="E575" s="186">
        <v>-4.1488428477168084E-7</v>
      </c>
      <c r="F575" s="186">
        <v>4.1523138432966547E-7</v>
      </c>
      <c r="G575" s="186">
        <v>3.4709955798465878E-10</v>
      </c>
      <c r="H575" s="204"/>
    </row>
    <row r="576" spans="2:8" s="202" customFormat="1" x14ac:dyDescent="0.3">
      <c r="B576" s="267">
        <v>558</v>
      </c>
      <c r="C576" s="186">
        <v>-2.8495643557536334E-5</v>
      </c>
      <c r="D576" s="205">
        <v>0.06</v>
      </c>
      <c r="E576" s="186">
        <v>-4.2111275553662584E-7</v>
      </c>
      <c r="F576" s="186">
        <v>4.2145985509461048E-7</v>
      </c>
      <c r="G576" s="186">
        <v>3.4709955798465884E-10</v>
      </c>
      <c r="H576" s="204"/>
    </row>
    <row r="577" spans="2:8" s="202" customFormat="1" x14ac:dyDescent="0.3">
      <c r="B577" s="267">
        <v>559</v>
      </c>
      <c r="C577" s="186">
        <v>-2.8923425310457362E-5</v>
      </c>
      <c r="D577" s="205">
        <v>0.06</v>
      </c>
      <c r="E577" s="186">
        <v>-4.2743465336304499E-7</v>
      </c>
      <c r="F577" s="186">
        <v>4.2778175292102963E-7</v>
      </c>
      <c r="G577" s="186">
        <v>3.4709955798465894E-10</v>
      </c>
      <c r="H577" s="204"/>
    </row>
    <row r="578" spans="2:8" s="202" customFormat="1" x14ac:dyDescent="0.3">
      <c r="B578" s="267">
        <v>560</v>
      </c>
      <c r="C578" s="186">
        <v>-2.9357623789672206E-5</v>
      </c>
      <c r="D578" s="205">
        <v>0.06</v>
      </c>
      <c r="E578" s="186">
        <v>-4.338513796568604E-7</v>
      </c>
      <c r="F578" s="186">
        <v>4.3419847921484504E-7</v>
      </c>
      <c r="G578" s="186">
        <v>3.4709955798465899E-10</v>
      </c>
      <c r="H578" s="204"/>
    </row>
    <row r="579" spans="2:8" s="202" customFormat="1" x14ac:dyDescent="0.3">
      <c r="B579" s="267">
        <v>561</v>
      </c>
      <c r="C579" s="186">
        <v>-2.9798335246075273E-5</v>
      </c>
      <c r="D579" s="205">
        <v>0.06</v>
      </c>
      <c r="E579" s="186">
        <v>-4.4036435684508306E-7</v>
      </c>
      <c r="F579" s="186">
        <v>4.4071145640306769E-7</v>
      </c>
      <c r="G579" s="186">
        <v>3.4709955798465904E-10</v>
      </c>
      <c r="H579" s="204"/>
    </row>
    <row r="580" spans="2:8" s="202" customFormat="1" x14ac:dyDescent="0.3">
      <c r="B580" s="267">
        <v>562</v>
      </c>
      <c r="C580" s="186">
        <v>-3.0245657374324388E-5</v>
      </c>
      <c r="D580" s="205">
        <v>0.06</v>
      </c>
      <c r="E580" s="186">
        <v>-4.4697502869112908E-7</v>
      </c>
      <c r="F580" s="186">
        <v>4.4732212824911371E-7</v>
      </c>
      <c r="G580" s="186">
        <v>3.4709955798465899E-10</v>
      </c>
      <c r="H580" s="204"/>
    </row>
    <row r="581" spans="2:8" s="202" customFormat="1" x14ac:dyDescent="0.3">
      <c r="B581" s="267">
        <v>563</v>
      </c>
      <c r="C581" s="186">
        <v>-3.0699689334497238E-5</v>
      </c>
      <c r="D581" s="205">
        <v>0.06</v>
      </c>
      <c r="E581" s="186">
        <v>-4.5368486061486579E-7</v>
      </c>
      <c r="F581" s="186">
        <v>4.5403196017285043E-7</v>
      </c>
      <c r="G581" s="186">
        <v>3.4709955798465909E-10</v>
      </c>
      <c r="H581" s="204"/>
    </row>
    <row r="582" spans="2:8" s="202" customFormat="1" x14ac:dyDescent="0.3">
      <c r="B582" s="267">
        <v>564</v>
      </c>
      <c r="C582" s="186">
        <v>-3.1160531774072679E-5</v>
      </c>
      <c r="D582" s="205">
        <v>0.06</v>
      </c>
      <c r="E582" s="186">
        <v>-4.6049534001745852E-7</v>
      </c>
      <c r="F582" s="186">
        <v>4.6084243957544316E-7</v>
      </c>
      <c r="G582" s="186">
        <v>3.4709955798465904E-10</v>
      </c>
      <c r="H582" s="204"/>
    </row>
    <row r="583" spans="2:8" s="202" customFormat="1" x14ac:dyDescent="0.3">
      <c r="B583" s="267">
        <v>565</v>
      </c>
      <c r="C583" s="186">
        <v>-3.1628286850241757E-5</v>
      </c>
      <c r="D583" s="205">
        <v>0.06</v>
      </c>
      <c r="E583" s="186">
        <v>-4.6740797661109016E-7</v>
      </c>
      <c r="F583" s="186">
        <v>4.677550761690748E-7</v>
      </c>
      <c r="G583" s="186">
        <v>3.4709955798465909E-10</v>
      </c>
      <c r="H583" s="204"/>
    </row>
    <row r="584" spans="2:8" s="202" customFormat="1" x14ac:dyDescent="0.3">
      <c r="B584" s="267">
        <v>566</v>
      </c>
      <c r="C584" s="186">
        <v>-3.2103058252553369E-5</v>
      </c>
      <c r="D584" s="205">
        <v>0.06</v>
      </c>
      <c r="E584" s="186">
        <v>-4.7442430275362636E-7</v>
      </c>
      <c r="F584" s="186">
        <v>4.7477140231161099E-7</v>
      </c>
      <c r="G584" s="186">
        <v>3.470995579846592E-10</v>
      </c>
      <c r="H584" s="204"/>
    </row>
    <row r="585" spans="2:8" s="202" customFormat="1" x14ac:dyDescent="0.3">
      <c r="B585" s="267">
        <v>567</v>
      </c>
      <c r="C585" s="186">
        <v>-3.2584951225899655E-5</v>
      </c>
      <c r="D585" s="205">
        <v>0.06</v>
      </c>
      <c r="E585" s="186">
        <v>-4.8154587378830056E-7</v>
      </c>
      <c r="F585" s="186">
        <v>4.8189297334628519E-7</v>
      </c>
      <c r="G585" s="186">
        <v>3.470995579846593E-10</v>
      </c>
      <c r="H585" s="204"/>
    </row>
    <row r="586" spans="2:8" s="202" customFormat="1" x14ac:dyDescent="0.3">
      <c r="B586" s="267">
        <v>568</v>
      </c>
      <c r="C586" s="186">
        <v>-3.3074072593846132E-5</v>
      </c>
      <c r="D586" s="205">
        <v>0.06</v>
      </c>
      <c r="E586" s="186">
        <v>-4.8877426838849476E-7</v>
      </c>
      <c r="F586" s="186">
        <v>4.8912136794647939E-7</v>
      </c>
      <c r="G586" s="186">
        <v>3.4709955798465935E-10</v>
      </c>
      <c r="H586" s="204"/>
    </row>
    <row r="587" spans="2:8" s="202" customFormat="1" x14ac:dyDescent="0.3">
      <c r="B587" s="267">
        <v>569</v>
      </c>
      <c r="C587" s="186">
        <v>-3.3570530782311805E-5</v>
      </c>
      <c r="D587" s="205">
        <v>0.06</v>
      </c>
      <c r="E587" s="186">
        <v>-4.9611108890769193E-7</v>
      </c>
      <c r="F587" s="186">
        <v>4.9645818846567656E-7</v>
      </c>
      <c r="G587" s="186">
        <v>3.4709955798465935E-10</v>
      </c>
      <c r="H587" s="204"/>
    </row>
    <row r="588" spans="2:8" s="202" customFormat="1" x14ac:dyDescent="0.3">
      <c r="B588" s="267">
        <v>570</v>
      </c>
      <c r="C588" s="186">
        <v>-3.4074435843604466E-5</v>
      </c>
      <c r="D588" s="205">
        <v>0.06</v>
      </c>
      <c r="E588" s="186">
        <v>-5.035579617346771E-7</v>
      </c>
      <c r="F588" s="186">
        <v>5.0390506129266174E-7</v>
      </c>
      <c r="G588" s="186">
        <v>3.4709955798465946E-10</v>
      </c>
      <c r="H588" s="204"/>
    </row>
    <row r="589" spans="2:8" s="202" customFormat="1" x14ac:dyDescent="0.3">
      <c r="B589" s="267">
        <v>571</v>
      </c>
      <c r="C589" s="186">
        <v>-3.4585899480816519E-5</v>
      </c>
      <c r="D589" s="205">
        <v>0.06</v>
      </c>
      <c r="E589" s="186">
        <v>-5.1111653765406701E-7</v>
      </c>
      <c r="F589" s="186">
        <v>5.1146363721205164E-7</v>
      </c>
      <c r="G589" s="186">
        <v>3.470995579846594E-10</v>
      </c>
      <c r="H589" s="204"/>
    </row>
    <row r="590" spans="2:8" s="202" customFormat="1" x14ac:dyDescent="0.3">
      <c r="B590" s="267">
        <v>572</v>
      </c>
      <c r="C590" s="186">
        <v>-3.5105035072586752E-5</v>
      </c>
      <c r="D590" s="205">
        <v>0.06</v>
      </c>
      <c r="E590" s="186">
        <v>-5.1878849221224781E-7</v>
      </c>
      <c r="F590" s="186">
        <v>5.1913559177023244E-7</v>
      </c>
      <c r="G590" s="186">
        <v>3.4709955798465946E-10</v>
      </c>
      <c r="H590" s="204"/>
    </row>
    <row r="591" spans="2:8" s="202" customFormat="1" x14ac:dyDescent="0.3">
      <c r="B591" s="267">
        <v>573</v>
      </c>
      <c r="C591" s="186">
        <v>-3.5631957698233541E-5</v>
      </c>
      <c r="D591" s="205">
        <v>0.06</v>
      </c>
      <c r="E591" s="186">
        <v>-5.2657552608880126E-7</v>
      </c>
      <c r="F591" s="186">
        <v>5.2692262564678589E-7</v>
      </c>
      <c r="G591" s="186">
        <v>3.4709955798465956E-10</v>
      </c>
      <c r="H591" s="204"/>
    </row>
    <row r="592" spans="2:8" s="202" customFormat="1" x14ac:dyDescent="0.3">
      <c r="B592" s="267">
        <v>574</v>
      </c>
      <c r="C592" s="186">
        <v>-3.6166784163265028E-5</v>
      </c>
      <c r="D592" s="205">
        <v>0.06</v>
      </c>
      <c r="E592" s="186">
        <v>-5.344793654735031E-7</v>
      </c>
      <c r="F592" s="186">
        <v>5.3482646503148773E-7</v>
      </c>
      <c r="G592" s="186">
        <v>3.4709955798465956E-10</v>
      </c>
      <c r="H592" s="204"/>
    </row>
    <row r="593" spans="2:8" s="202" customFormat="1" x14ac:dyDescent="0.3">
      <c r="B593" s="267">
        <v>575</v>
      </c>
      <c r="C593" s="186">
        <v>-3.6709633025271989E-5</v>
      </c>
      <c r="D593" s="205">
        <v>0.06</v>
      </c>
      <c r="E593" s="186">
        <v>-5.4250176244897535E-7</v>
      </c>
      <c r="F593" s="186">
        <v>5.4284886200695999E-7</v>
      </c>
      <c r="G593" s="186">
        <v>3.4709955798465961E-10</v>
      </c>
      <c r="H593" s="204"/>
    </row>
    <row r="594" spans="2:8" s="202" customFormat="1" x14ac:dyDescent="0.3">
      <c r="B594" s="267">
        <v>576</v>
      </c>
      <c r="C594" s="186">
        <v>-3.7260624620209056E-5</v>
      </c>
      <c r="D594" s="205">
        <v>0.06</v>
      </c>
      <c r="E594" s="186">
        <v>-5.5064449537907976E-7</v>
      </c>
      <c r="F594" s="186">
        <v>5.5099159493706439E-7</v>
      </c>
      <c r="G594" s="186">
        <v>3.4709955798465971E-10</v>
      </c>
      <c r="H594" s="204"/>
    </row>
    <row r="595" spans="2:8" s="202" customFormat="1" x14ac:dyDescent="0.3">
      <c r="B595" s="267">
        <v>577</v>
      </c>
      <c r="C595" s="186">
        <v>-3.7819881089070178E-5</v>
      </c>
      <c r="D595" s="205">
        <v>0.06</v>
      </c>
      <c r="E595" s="186">
        <v>-5.5890936930313579E-7</v>
      </c>
      <c r="F595" s="186">
        <v>5.5925646886112042E-7</v>
      </c>
      <c r="G595" s="186">
        <v>3.4709955798465982E-10</v>
      </c>
      <c r="H595" s="204"/>
    </row>
    <row r="596" spans="2:8" s="202" customFormat="1" x14ac:dyDescent="0.3">
      <c r="B596" s="267">
        <v>578</v>
      </c>
      <c r="C596" s="186">
        <v>-3.8387526404964218E-5</v>
      </c>
      <c r="D596" s="205">
        <v>0.06</v>
      </c>
      <c r="E596" s="186">
        <v>-5.6729821633605264E-7</v>
      </c>
      <c r="F596" s="186">
        <v>5.6764531589403727E-7</v>
      </c>
      <c r="G596" s="186">
        <v>3.4709955798465982E-10</v>
      </c>
      <c r="H596" s="204"/>
    </row>
    <row r="597" spans="2:8" s="202" customFormat="1" x14ac:dyDescent="0.3">
      <c r="B597" s="267">
        <v>579</v>
      </c>
      <c r="C597" s="186">
        <v>-3.8963686400596666E-5</v>
      </c>
      <c r="D597" s="205">
        <v>0.06</v>
      </c>
      <c r="E597" s="186">
        <v>-5.7581289607446324E-7</v>
      </c>
      <c r="F597" s="186">
        <v>5.7615999563244787E-7</v>
      </c>
      <c r="G597" s="186">
        <v>3.4709955798465992E-10</v>
      </c>
      <c r="H597" s="204"/>
    </row>
    <row r="598" spans="2:8" s="202" customFormat="1" x14ac:dyDescent="0.3">
      <c r="B598" s="267">
        <v>580</v>
      </c>
      <c r="C598" s="186">
        <v>-3.9548488796163601E-5</v>
      </c>
      <c r="D598" s="205">
        <v>0.06</v>
      </c>
      <c r="E598" s="186">
        <v>-5.8445529600894998E-7</v>
      </c>
      <c r="F598" s="186">
        <v>5.8480239556693461E-7</v>
      </c>
      <c r="G598" s="186">
        <v>3.4709955798465997E-10</v>
      </c>
      <c r="H598" s="204"/>
    </row>
    <row r="599" spans="2:8" s="202" customFormat="1" x14ac:dyDescent="0.3">
      <c r="B599" s="267">
        <v>581</v>
      </c>
      <c r="C599" s="186">
        <v>-4.014206322766404E-5</v>
      </c>
      <c r="D599" s="205">
        <v>0.06</v>
      </c>
      <c r="E599" s="186">
        <v>-5.9322733194245399E-7</v>
      </c>
      <c r="F599" s="186">
        <v>5.9357443150043863E-7</v>
      </c>
      <c r="G599" s="186">
        <v>3.4709955798466002E-10</v>
      </c>
      <c r="H599" s="204"/>
    </row>
    <row r="600" spans="2:8" s="202" customFormat="1" x14ac:dyDescent="0.3">
      <c r="B600" s="267">
        <v>582</v>
      </c>
      <c r="C600" s="186">
        <v>-4.0744541275636984E-5</v>
      </c>
      <c r="D600" s="205">
        <v>0.06</v>
      </c>
      <c r="E600" s="186">
        <v>-6.0213094841496054E-7</v>
      </c>
      <c r="F600" s="186">
        <v>6.0247804797294518E-7</v>
      </c>
      <c r="G600" s="186">
        <v>3.4709955798465997E-10</v>
      </c>
      <c r="H600" s="204"/>
    </row>
    <row r="601" spans="2:8" s="202" customFormat="1" x14ac:dyDescent="0.3">
      <c r="B601" s="267">
        <v>583</v>
      </c>
      <c r="C601" s="186">
        <v>-4.1356056494329521E-5</v>
      </c>
      <c r="D601" s="205">
        <v>0.06</v>
      </c>
      <c r="E601" s="186">
        <v>-6.1116811913455472E-7</v>
      </c>
      <c r="F601" s="186">
        <v>6.1151521869253936E-7</v>
      </c>
      <c r="G601" s="186">
        <v>3.4709955798466028E-10</v>
      </c>
      <c r="H601" s="204"/>
    </row>
    <row r="602" spans="2:8" s="202" customFormat="1" x14ac:dyDescent="0.3">
      <c r="B602" s="267">
        <v>584</v>
      </c>
      <c r="C602" s="186">
        <v>-4.1976744441302446E-5</v>
      </c>
      <c r="D602" s="205">
        <v>0.06</v>
      </c>
      <c r="E602" s="186">
        <v>-6.2034084741494276E-7</v>
      </c>
      <c r="F602" s="186">
        <v>6.206879469729274E-7</v>
      </c>
      <c r="G602" s="186">
        <v>3.4709955798466013E-10</v>
      </c>
      <c r="H602" s="204"/>
    </row>
    <row r="603" spans="2:8" s="202" customFormat="1" x14ac:dyDescent="0.3">
      <c r="B603" s="267">
        <v>585</v>
      </c>
      <c r="C603" s="186">
        <v>-4.2606742707479968E-5</v>
      </c>
      <c r="D603" s="205">
        <v>0.06</v>
      </c>
      <c r="E603" s="186">
        <v>-6.296511666195367E-7</v>
      </c>
      <c r="F603" s="186">
        <v>6.2999826617752134E-7</v>
      </c>
      <c r="G603" s="186">
        <v>3.4709955798466008E-10</v>
      </c>
      <c r="H603" s="204"/>
    </row>
    <row r="604" spans="2:8" s="202" customFormat="1" x14ac:dyDescent="0.3">
      <c r="B604" s="267">
        <v>586</v>
      </c>
      <c r="C604" s="186">
        <v>-4.3246190947650153E-5</v>
      </c>
      <c r="D604" s="205">
        <v>0.06</v>
      </c>
      <c r="E604" s="186">
        <v>-6.3910114061219947E-7</v>
      </c>
      <c r="F604" s="186">
        <v>6.3944824017018411E-7</v>
      </c>
      <c r="G604" s="186">
        <v>3.4709955798466023E-10</v>
      </c>
      <c r="H604" s="204"/>
    </row>
    <row r="605" spans="2:8" s="202" customFormat="1" x14ac:dyDescent="0.3">
      <c r="B605" s="267">
        <v>587</v>
      </c>
      <c r="C605" s="186">
        <v>-4.3895230911422889E-5</v>
      </c>
      <c r="D605" s="205">
        <v>0.06</v>
      </c>
      <c r="E605" s="186">
        <v>-6.4869286421475227E-7</v>
      </c>
      <c r="F605" s="186">
        <v>6.490399637727369E-7</v>
      </c>
      <c r="G605" s="186">
        <v>3.4709955798466028E-10</v>
      </c>
      <c r="H605" s="204"/>
    </row>
    <row r="606" spans="2:8" s="202" customFormat="1" x14ac:dyDescent="0.3">
      <c r="B606" s="267">
        <v>588</v>
      </c>
      <c r="C606" s="186">
        <v>-4.4554006474652216E-5</v>
      </c>
      <c r="D606" s="205">
        <v>0.06</v>
      </c>
      <c r="E606" s="186">
        <v>-6.5842846367134332E-7</v>
      </c>
      <c r="F606" s="186">
        <v>6.5877556322932795E-7</v>
      </c>
      <c r="G606" s="186">
        <v>3.4709955798466034E-10</v>
      </c>
      <c r="H606" s="204"/>
    </row>
    <row r="607" spans="2:8" s="202" customFormat="1" x14ac:dyDescent="0.3">
      <c r="B607" s="267">
        <v>589</v>
      </c>
      <c r="C607" s="186">
        <v>-4.5222663671329984E-5</v>
      </c>
      <c r="D607" s="205">
        <v>0.06</v>
      </c>
      <c r="E607" s="186">
        <v>-6.6831009711978318E-7</v>
      </c>
      <c r="F607" s="186">
        <v>6.6865719667776781E-7</v>
      </c>
      <c r="G607" s="186">
        <v>3.4709955798466044E-10</v>
      </c>
      <c r="H607" s="204"/>
    </row>
    <row r="608" spans="2:8" s="202" customFormat="1" x14ac:dyDescent="0.3">
      <c r="B608" s="267">
        <v>590</v>
      </c>
      <c r="C608" s="186">
        <v>-4.5901350725957919E-5</v>
      </c>
      <c r="D608" s="205">
        <v>0.06</v>
      </c>
      <c r="E608" s="186">
        <v>-6.7833995506994969E-7</v>
      </c>
      <c r="F608" s="186">
        <v>6.7868705462793433E-7</v>
      </c>
      <c r="G608" s="186">
        <v>3.4709955798466034E-10</v>
      </c>
      <c r="H608" s="204"/>
    </row>
    <row r="609" spans="2:8" s="202" customFormat="1" x14ac:dyDescent="0.3">
      <c r="B609" s="267">
        <v>591</v>
      </c>
      <c r="C609" s="186">
        <v>-4.6590218086405271E-5</v>
      </c>
      <c r="D609" s="205">
        <v>0.06</v>
      </c>
      <c r="E609" s="186">
        <v>-6.8852026088936878E-7</v>
      </c>
      <c r="F609" s="186">
        <v>6.8886736044735342E-7</v>
      </c>
      <c r="G609" s="186">
        <v>3.4709955798466044E-10</v>
      </c>
      <c r="H609" s="204"/>
    </row>
    <row r="610" spans="2:8" s="202" customFormat="1" x14ac:dyDescent="0.3">
      <c r="B610" s="267">
        <v>592</v>
      </c>
      <c r="C610" s="186">
        <v>-4.7289418457259336E-5</v>
      </c>
      <c r="D610" s="205">
        <v>0.06</v>
      </c>
      <c r="E610" s="186">
        <v>-6.9885327129607909E-7</v>
      </c>
      <c r="F610" s="186">
        <v>6.9920037085406372E-7</v>
      </c>
      <c r="G610" s="186">
        <v>3.4709955798466054E-10</v>
      </c>
      <c r="H610" s="204"/>
    </row>
    <row r="611" spans="2:8" s="202" customFormat="1" x14ac:dyDescent="0.3">
      <c r="B611" s="267">
        <v>593</v>
      </c>
      <c r="C611" s="186">
        <v>-4.7999106833676209E-5</v>
      </c>
      <c r="D611" s="205">
        <v>0.06</v>
      </c>
      <c r="E611" s="186">
        <v>-7.0934127685888997E-7</v>
      </c>
      <c r="F611" s="186">
        <v>7.0968837641687461E-7</v>
      </c>
      <c r="G611" s="186">
        <v>3.4709955798466054E-10</v>
      </c>
      <c r="H611" s="204"/>
    </row>
    <row r="612" spans="2:8" s="202" customFormat="1" x14ac:dyDescent="0.3">
      <c r="B612" s="267">
        <v>594</v>
      </c>
      <c r="C612" s="186">
        <v>-4.8719440535739336E-5</v>
      </c>
      <c r="D612" s="205">
        <v>0.06</v>
      </c>
      <c r="E612" s="186">
        <v>-7.1998660250514312E-7</v>
      </c>
      <c r="F612" s="186">
        <v>7.2033370206312775E-7</v>
      </c>
      <c r="G612" s="186">
        <v>3.4709955798466065E-10</v>
      </c>
      <c r="H612" s="204"/>
    </row>
    <row r="613" spans="2:8" s="202" customFormat="1" x14ac:dyDescent="0.3">
      <c r="B613" s="267">
        <v>595</v>
      </c>
      <c r="C613" s="186">
        <v>-4.9450579243333409E-5</v>
      </c>
      <c r="D613" s="205">
        <v>0.06</v>
      </c>
      <c r="E613" s="186">
        <v>-7.3079160803609007E-7</v>
      </c>
      <c r="F613" s="186">
        <v>7.311387075940747E-7</v>
      </c>
      <c r="G613" s="186">
        <v>3.4709955798466065E-10</v>
      </c>
      <c r="H613" s="204"/>
    </row>
    <row r="614" spans="2:8" s="202" customFormat="1" x14ac:dyDescent="0.3">
      <c r="B614" s="267">
        <v>596</v>
      </c>
      <c r="C614" s="186">
        <v>-5.0192685031541397E-5</v>
      </c>
      <c r="D614" s="205">
        <v>0.06</v>
      </c>
      <c r="E614" s="186">
        <v>-7.4175868865000112E-7</v>
      </c>
      <c r="F614" s="186">
        <v>7.4210578820798575E-7</v>
      </c>
      <c r="G614" s="186">
        <v>3.470995579846607E-10</v>
      </c>
      <c r="H614" s="204"/>
    </row>
    <row r="615" spans="2:8" s="202" customFormat="1" x14ac:dyDescent="0.3">
      <c r="B615" s="267">
        <v>597</v>
      </c>
      <c r="C615" s="186">
        <v>-5.0945922406572504E-5</v>
      </c>
      <c r="D615" s="205">
        <v>0.06</v>
      </c>
      <c r="E615" s="186">
        <v>-7.5289027547312095E-7</v>
      </c>
      <c r="F615" s="186">
        <v>7.5323737503110559E-7</v>
      </c>
      <c r="G615" s="186">
        <v>3.4709955798466075E-10</v>
      </c>
      <c r="H615" s="204"/>
    </row>
    <row r="616" spans="2:8" s="202" customFormat="1" x14ac:dyDescent="0.3">
      <c r="B616" s="267">
        <v>598</v>
      </c>
      <c r="C616" s="186">
        <v>-5.1710458342229077E-5</v>
      </c>
      <c r="D616" s="205">
        <v>0.06</v>
      </c>
      <c r="E616" s="186">
        <v>-7.6418883609858752E-7</v>
      </c>
      <c r="F616" s="186">
        <v>7.6453593565657215E-7</v>
      </c>
      <c r="G616" s="186">
        <v>3.470995579846608E-10</v>
      </c>
      <c r="H616" s="204"/>
    </row>
    <row r="617" spans="2:8" s="202" customFormat="1" x14ac:dyDescent="0.3">
      <c r="B617" s="267">
        <v>599</v>
      </c>
      <c r="C617" s="186">
        <v>-5.2486462316920497E-5</v>
      </c>
      <c r="D617" s="205">
        <v>0.06</v>
      </c>
      <c r="E617" s="186">
        <v>-7.7565687513343616E-7</v>
      </c>
      <c r="F617" s="186">
        <v>7.760039746914208E-7</v>
      </c>
      <c r="G617" s="186">
        <v>3.4709955798466096E-10</v>
      </c>
      <c r="H617" s="204"/>
    </row>
    <row r="618" spans="2:8" s="202" customFormat="1" x14ac:dyDescent="0.3">
      <c r="B618" s="267">
        <v>600</v>
      </c>
      <c r="C618" s="186">
        <v>-5.327410635123229E-5</v>
      </c>
      <c r="D618" s="205">
        <v>0.06</v>
      </c>
      <c r="E618" s="186">
        <v>-7.872969347538074E-7</v>
      </c>
      <c r="F618" s="186">
        <v>7.8764403431179203E-7</v>
      </c>
      <c r="G618" s="186">
        <v>3.4709955798466096E-10</v>
      </c>
      <c r="H618" s="204"/>
    </row>
    <row r="619" spans="2:8" s="202" customFormat="1" ht="14.4" x14ac:dyDescent="0.3">
      <c r="B619" s="264"/>
      <c r="C619" s="182"/>
      <c r="D619" s="205"/>
      <c r="E619" s="182"/>
      <c r="F619" s="182"/>
      <c r="G619" s="182"/>
      <c r="H619" s="204"/>
    </row>
    <row r="620" spans="2:8" s="202" customFormat="1" ht="14.4" x14ac:dyDescent="0.3">
      <c r="B620" s="264"/>
      <c r="C620" s="182"/>
      <c r="D620" s="205"/>
      <c r="E620" s="182"/>
      <c r="F620" s="182"/>
      <c r="G620" s="182"/>
      <c r="H620" s="204"/>
    </row>
    <row r="621" spans="2:8" s="202" customFormat="1" ht="14.4" x14ac:dyDescent="0.3">
      <c r="B621" s="264"/>
      <c r="C621" s="182"/>
      <c r="D621" s="205"/>
      <c r="E621" s="182"/>
      <c r="F621" s="182"/>
      <c r="G621" s="182"/>
      <c r="H621" s="204"/>
    </row>
    <row r="622" spans="2:8" s="202" customFormat="1" ht="14.4" x14ac:dyDescent="0.3">
      <c r="B622" s="264"/>
      <c r="C622" s="182"/>
      <c r="D622" s="205"/>
      <c r="E622" s="182"/>
      <c r="F622" s="182"/>
      <c r="G622" s="182"/>
      <c r="H622" s="204"/>
    </row>
    <row r="623" spans="2:8" s="202" customFormat="1" ht="14.4" x14ac:dyDescent="0.3">
      <c r="B623" s="264"/>
      <c r="C623" s="182"/>
      <c r="D623" s="205"/>
      <c r="E623" s="182"/>
      <c r="F623" s="182"/>
      <c r="G623" s="182"/>
      <c r="H623" s="204"/>
    </row>
    <row r="624" spans="2:8" s="202" customFormat="1" ht="14.4" x14ac:dyDescent="0.3">
      <c r="B624" s="264"/>
      <c r="C624" s="182"/>
      <c r="D624" s="205"/>
      <c r="E624" s="182"/>
      <c r="F624" s="182"/>
      <c r="G624" s="182"/>
      <c r="H624" s="204"/>
    </row>
    <row r="625" spans="2:8" s="202" customFormat="1" ht="14.4" x14ac:dyDescent="0.3">
      <c r="B625" s="264"/>
      <c r="C625" s="182"/>
      <c r="D625" s="205"/>
      <c r="E625" s="182"/>
      <c r="F625" s="182"/>
      <c r="G625" s="182"/>
      <c r="H625" s="204"/>
    </row>
    <row r="626" spans="2:8" s="202" customFormat="1" ht="14.4" x14ac:dyDescent="0.3">
      <c r="B626" s="264"/>
      <c r="C626" s="182"/>
      <c r="D626" s="205"/>
      <c r="E626" s="182"/>
      <c r="F626" s="182"/>
      <c r="G626" s="182"/>
      <c r="H626" s="204"/>
    </row>
    <row r="627" spans="2:8" s="202" customFormat="1" ht="14.4" x14ac:dyDescent="0.3">
      <c r="B627" s="264"/>
      <c r="C627" s="182"/>
      <c r="D627" s="205"/>
      <c r="E627" s="182"/>
      <c r="F627" s="182"/>
      <c r="G627" s="182"/>
      <c r="H627" s="204"/>
    </row>
    <row r="628" spans="2:8" s="202" customFormat="1" x14ac:dyDescent="0.3">
      <c r="B628" s="268"/>
      <c r="D628" s="205"/>
      <c r="H628" s="204"/>
    </row>
    <row r="629" spans="2:8" s="202" customFormat="1" x14ac:dyDescent="0.3">
      <c r="B629" s="268"/>
      <c r="D629" s="205"/>
      <c r="H629" s="204"/>
    </row>
    <row r="630" spans="2:8" s="202" customFormat="1" x14ac:dyDescent="0.3">
      <c r="B630" s="268"/>
      <c r="D630" s="205"/>
      <c r="H630" s="204"/>
    </row>
    <row r="631" spans="2:8" x14ac:dyDescent="0.3">
      <c r="D631" s="205"/>
    </row>
    <row r="632" spans="2:8" x14ac:dyDescent="0.3">
      <c r="D632" s="205"/>
    </row>
    <row r="633" spans="2:8" x14ac:dyDescent="0.3">
      <c r="D633" s="205"/>
    </row>
    <row r="634" spans="2:8" x14ac:dyDescent="0.3">
      <c r="D634" s="205"/>
    </row>
    <row r="635" spans="2:8" x14ac:dyDescent="0.3">
      <c r="D635" s="205"/>
    </row>
    <row r="636" spans="2:8" x14ac:dyDescent="0.3">
      <c r="D636" s="205"/>
    </row>
    <row r="637" spans="2:8" x14ac:dyDescent="0.3">
      <c r="D637" s="205"/>
    </row>
    <row r="638" spans="2:8" x14ac:dyDescent="0.3">
      <c r="D638" s="205"/>
    </row>
    <row r="639" spans="2:8" x14ac:dyDescent="0.3">
      <c r="D639" s="205"/>
    </row>
    <row r="640" spans="2:8" x14ac:dyDescent="0.3">
      <c r="D640" s="205"/>
    </row>
    <row r="641" spans="4:4" x14ac:dyDescent="0.3">
      <c r="D641" s="205"/>
    </row>
    <row r="642" spans="4:4" x14ac:dyDescent="0.3">
      <c r="D642" s="205"/>
    </row>
    <row r="643" spans="4:4" x14ac:dyDescent="0.3">
      <c r="D643" s="205"/>
    </row>
    <row r="644" spans="4:4" x14ac:dyDescent="0.3">
      <c r="D644" s="205"/>
    </row>
    <row r="645" spans="4:4" x14ac:dyDescent="0.3">
      <c r="D645" s="205"/>
    </row>
    <row r="646" spans="4:4" x14ac:dyDescent="0.3">
      <c r="D646" s="205"/>
    </row>
    <row r="647" spans="4:4" x14ac:dyDescent="0.3">
      <c r="D647" s="205"/>
    </row>
    <row r="648" spans="4:4" x14ac:dyDescent="0.3">
      <c r="D648" s="205"/>
    </row>
    <row r="649" spans="4:4" x14ac:dyDescent="0.3">
      <c r="D649" s="205"/>
    </row>
    <row r="650" spans="4:4" x14ac:dyDescent="0.3">
      <c r="D650" s="205"/>
    </row>
    <row r="651" spans="4:4" x14ac:dyDescent="0.3">
      <c r="D651" s="205"/>
    </row>
    <row r="652" spans="4:4" x14ac:dyDescent="0.3">
      <c r="D652" s="205"/>
    </row>
    <row r="653" spans="4:4" x14ac:dyDescent="0.3">
      <c r="D653" s="205"/>
    </row>
    <row r="654" spans="4:4" x14ac:dyDescent="0.3">
      <c r="D654" s="205"/>
    </row>
    <row r="655" spans="4:4" x14ac:dyDescent="0.3">
      <c r="D655" s="205"/>
    </row>
    <row r="656" spans="4:4" x14ac:dyDescent="0.3">
      <c r="D656" s="205"/>
    </row>
    <row r="657" spans="4:4" x14ac:dyDescent="0.3">
      <c r="D657" s="205"/>
    </row>
    <row r="658" spans="4:4" x14ac:dyDescent="0.3">
      <c r="D658" s="205"/>
    </row>
    <row r="659" spans="4:4" x14ac:dyDescent="0.3">
      <c r="D659" s="205"/>
    </row>
    <row r="660" spans="4:4" x14ac:dyDescent="0.3">
      <c r="D660" s="205"/>
    </row>
    <row r="661" spans="4:4" x14ac:dyDescent="0.3">
      <c r="D661" s="205"/>
    </row>
    <row r="662" spans="4:4" x14ac:dyDescent="0.3">
      <c r="D662" s="205"/>
    </row>
    <row r="663" spans="4:4" x14ac:dyDescent="0.3">
      <c r="D663" s="205"/>
    </row>
    <row r="664" spans="4:4" x14ac:dyDescent="0.3">
      <c r="D664" s="205"/>
    </row>
    <row r="665" spans="4:4" x14ac:dyDescent="0.3">
      <c r="D665" s="205"/>
    </row>
    <row r="666" spans="4:4" x14ac:dyDescent="0.3">
      <c r="D666" s="205"/>
    </row>
    <row r="667" spans="4:4" x14ac:dyDescent="0.3">
      <c r="D667" s="205"/>
    </row>
    <row r="668" spans="4:4" x14ac:dyDescent="0.3">
      <c r="D668" s="205"/>
    </row>
    <row r="669" spans="4:4" x14ac:dyDescent="0.3">
      <c r="D669" s="205"/>
    </row>
    <row r="670" spans="4:4" x14ac:dyDescent="0.3">
      <c r="D670" s="205"/>
    </row>
    <row r="671" spans="4:4" x14ac:dyDescent="0.3">
      <c r="D671" s="205"/>
    </row>
    <row r="672" spans="4:4" x14ac:dyDescent="0.3">
      <c r="D672" s="205"/>
    </row>
    <row r="673" spans="4:4" x14ac:dyDescent="0.3">
      <c r="D673" s="205"/>
    </row>
    <row r="674" spans="4:4" x14ac:dyDescent="0.3">
      <c r="D674" s="205"/>
    </row>
    <row r="675" spans="4:4" x14ac:dyDescent="0.3">
      <c r="D675" s="205"/>
    </row>
    <row r="676" spans="4:4" x14ac:dyDescent="0.3">
      <c r="D676" s="205"/>
    </row>
    <row r="677" spans="4:4" x14ac:dyDescent="0.3">
      <c r="D677" s="205"/>
    </row>
    <row r="678" spans="4:4" x14ac:dyDescent="0.3">
      <c r="D678" s="205"/>
    </row>
    <row r="679" spans="4:4" x14ac:dyDescent="0.3">
      <c r="D679" s="205"/>
    </row>
    <row r="680" spans="4:4" x14ac:dyDescent="0.3">
      <c r="D680" s="205"/>
    </row>
    <row r="681" spans="4:4" x14ac:dyDescent="0.3">
      <c r="D681" s="205"/>
    </row>
    <row r="682" spans="4:4" x14ac:dyDescent="0.3">
      <c r="D682" s="205"/>
    </row>
    <row r="683" spans="4:4" x14ac:dyDescent="0.3">
      <c r="D683" s="205"/>
    </row>
    <row r="684" spans="4:4" x14ac:dyDescent="0.3">
      <c r="D684" s="205"/>
    </row>
    <row r="685" spans="4:4" x14ac:dyDescent="0.3">
      <c r="D685" s="205"/>
    </row>
    <row r="686" spans="4:4" x14ac:dyDescent="0.3">
      <c r="D686" s="205"/>
    </row>
    <row r="687" spans="4:4" x14ac:dyDescent="0.3">
      <c r="D687" s="205"/>
    </row>
    <row r="688" spans="4:4" x14ac:dyDescent="0.3">
      <c r="D688" s="205"/>
    </row>
    <row r="689" spans="4:4" x14ac:dyDescent="0.3">
      <c r="D689" s="205"/>
    </row>
    <row r="690" spans="4:4" x14ac:dyDescent="0.3">
      <c r="D690" s="205"/>
    </row>
    <row r="691" spans="4:4" x14ac:dyDescent="0.3">
      <c r="D691" s="205"/>
    </row>
    <row r="692" spans="4:4" x14ac:dyDescent="0.3">
      <c r="D692" s="205"/>
    </row>
    <row r="693" spans="4:4" x14ac:dyDescent="0.3">
      <c r="D693" s="205"/>
    </row>
    <row r="694" spans="4:4" x14ac:dyDescent="0.3">
      <c r="D694" s="205"/>
    </row>
    <row r="695" spans="4:4" x14ac:dyDescent="0.3">
      <c r="D695" s="205"/>
    </row>
    <row r="696" spans="4:4" x14ac:dyDescent="0.3">
      <c r="D696" s="205"/>
    </row>
    <row r="697" spans="4:4" x14ac:dyDescent="0.3">
      <c r="D697" s="205"/>
    </row>
    <row r="698" spans="4:4" x14ac:dyDescent="0.3">
      <c r="D698" s="205"/>
    </row>
    <row r="699" spans="4:4" x14ac:dyDescent="0.3">
      <c r="D699" s="205"/>
    </row>
    <row r="700" spans="4:4" x14ac:dyDescent="0.3">
      <c r="D700" s="205"/>
    </row>
    <row r="701" spans="4:4" x14ac:dyDescent="0.3">
      <c r="D701" s="205"/>
    </row>
    <row r="702" spans="4:4" x14ac:dyDescent="0.3">
      <c r="D702" s="205"/>
    </row>
    <row r="703" spans="4:4" x14ac:dyDescent="0.3">
      <c r="D703" s="205"/>
    </row>
    <row r="704" spans="4:4" x14ac:dyDescent="0.3">
      <c r="D704" s="205"/>
    </row>
    <row r="705" spans="4:4" x14ac:dyDescent="0.3">
      <c r="D705" s="205"/>
    </row>
    <row r="706" spans="4:4" x14ac:dyDescent="0.3">
      <c r="D706" s="205"/>
    </row>
    <row r="707" spans="4:4" x14ac:dyDescent="0.3">
      <c r="D707" s="205"/>
    </row>
    <row r="708" spans="4:4" x14ac:dyDescent="0.3">
      <c r="D708" s="205"/>
    </row>
    <row r="709" spans="4:4" x14ac:dyDescent="0.3">
      <c r="D709" s="205"/>
    </row>
    <row r="710" spans="4:4" x14ac:dyDescent="0.3">
      <c r="D710" s="205"/>
    </row>
    <row r="711" spans="4:4" x14ac:dyDescent="0.3">
      <c r="D711" s="205"/>
    </row>
    <row r="712" spans="4:4" x14ac:dyDescent="0.3">
      <c r="D712" s="205"/>
    </row>
    <row r="713" spans="4:4" x14ac:dyDescent="0.3">
      <c r="D713" s="205"/>
    </row>
    <row r="714" spans="4:4" x14ac:dyDescent="0.3">
      <c r="D714" s="205"/>
    </row>
    <row r="715" spans="4:4" x14ac:dyDescent="0.3">
      <c r="D715" s="205"/>
    </row>
    <row r="716" spans="4:4" x14ac:dyDescent="0.3">
      <c r="D716" s="205"/>
    </row>
    <row r="717" spans="4:4" x14ac:dyDescent="0.3">
      <c r="D717" s="205"/>
    </row>
    <row r="718" spans="4:4" x14ac:dyDescent="0.3">
      <c r="D718" s="205"/>
    </row>
    <row r="719" spans="4:4" x14ac:dyDescent="0.3">
      <c r="D719" s="205"/>
    </row>
    <row r="720" spans="4:4" x14ac:dyDescent="0.3">
      <c r="D720" s="205"/>
    </row>
    <row r="721" spans="4:4" x14ac:dyDescent="0.3">
      <c r="D721" s="205"/>
    </row>
    <row r="722" spans="4:4" x14ac:dyDescent="0.3">
      <c r="D722" s="205"/>
    </row>
    <row r="723" spans="4:4" x14ac:dyDescent="0.3">
      <c r="D723" s="205"/>
    </row>
    <row r="724" spans="4:4" x14ac:dyDescent="0.3">
      <c r="D724" s="205"/>
    </row>
    <row r="725" spans="4:4" x14ac:dyDescent="0.3">
      <c r="D725" s="205"/>
    </row>
    <row r="726" spans="4:4" x14ac:dyDescent="0.3">
      <c r="D726" s="205"/>
    </row>
    <row r="727" spans="4:4" x14ac:dyDescent="0.3">
      <c r="D727" s="205"/>
    </row>
    <row r="728" spans="4:4" x14ac:dyDescent="0.3">
      <c r="D728" s="205"/>
    </row>
    <row r="729" spans="4:4" x14ac:dyDescent="0.3">
      <c r="D729" s="205"/>
    </row>
    <row r="730" spans="4:4" x14ac:dyDescent="0.3">
      <c r="D730" s="205"/>
    </row>
    <row r="731" spans="4:4" x14ac:dyDescent="0.3">
      <c r="D731" s="205"/>
    </row>
    <row r="732" spans="4:4" x14ac:dyDescent="0.3">
      <c r="D732" s="205"/>
    </row>
    <row r="733" spans="4:4" x14ac:dyDescent="0.3">
      <c r="D733" s="205"/>
    </row>
    <row r="734" spans="4:4" x14ac:dyDescent="0.3">
      <c r="D734" s="205"/>
    </row>
    <row r="735" spans="4:4" x14ac:dyDescent="0.3">
      <c r="D735" s="205"/>
    </row>
    <row r="736" spans="4:4" x14ac:dyDescent="0.3">
      <c r="D736" s="205"/>
    </row>
    <row r="737" spans="4:4" x14ac:dyDescent="0.3">
      <c r="D737" s="205"/>
    </row>
    <row r="738" spans="4:4" x14ac:dyDescent="0.3">
      <c r="D738" s="205"/>
    </row>
    <row r="739" spans="4:4" x14ac:dyDescent="0.3">
      <c r="D739" s="205"/>
    </row>
    <row r="740" spans="4:4" x14ac:dyDescent="0.3">
      <c r="D740" s="205"/>
    </row>
    <row r="741" spans="4:4" x14ac:dyDescent="0.3">
      <c r="D741" s="205"/>
    </row>
    <row r="742" spans="4:4" x14ac:dyDescent="0.3">
      <c r="D742" s="205"/>
    </row>
    <row r="743" spans="4:4" x14ac:dyDescent="0.3">
      <c r="D743" s="205"/>
    </row>
    <row r="744" spans="4:4" x14ac:dyDescent="0.3">
      <c r="D744" s="205"/>
    </row>
    <row r="745" spans="4:4" x14ac:dyDescent="0.3">
      <c r="D745" s="205"/>
    </row>
    <row r="746" spans="4:4" x14ac:dyDescent="0.3">
      <c r="D746" s="205"/>
    </row>
    <row r="747" spans="4:4" x14ac:dyDescent="0.3">
      <c r="D747" s="205"/>
    </row>
    <row r="748" spans="4:4" x14ac:dyDescent="0.3">
      <c r="D748" s="205"/>
    </row>
    <row r="749" spans="4:4" x14ac:dyDescent="0.3">
      <c r="D749" s="205"/>
    </row>
    <row r="750" spans="4:4" x14ac:dyDescent="0.3">
      <c r="D750" s="205"/>
    </row>
    <row r="751" spans="4:4" x14ac:dyDescent="0.3">
      <c r="D751" s="205"/>
    </row>
    <row r="752" spans="4:4" x14ac:dyDescent="0.3">
      <c r="D752" s="205"/>
    </row>
    <row r="753" spans="4:4" x14ac:dyDescent="0.3">
      <c r="D753" s="205"/>
    </row>
    <row r="754" spans="4:4" x14ac:dyDescent="0.3">
      <c r="D754" s="205"/>
    </row>
    <row r="755" spans="4:4" x14ac:dyDescent="0.3">
      <c r="D755" s="205"/>
    </row>
    <row r="756" spans="4:4" x14ac:dyDescent="0.3">
      <c r="D756" s="205"/>
    </row>
    <row r="757" spans="4:4" x14ac:dyDescent="0.3">
      <c r="D757" s="205"/>
    </row>
    <row r="758" spans="4:4" x14ac:dyDescent="0.3">
      <c r="D758" s="205"/>
    </row>
    <row r="759" spans="4:4" x14ac:dyDescent="0.3">
      <c r="D759" s="205"/>
    </row>
    <row r="760" spans="4:4" x14ac:dyDescent="0.3">
      <c r="D760" s="205"/>
    </row>
    <row r="761" spans="4:4" x14ac:dyDescent="0.3">
      <c r="D761" s="205"/>
    </row>
    <row r="762" spans="4:4" x14ac:dyDescent="0.3">
      <c r="D762" s="205"/>
    </row>
    <row r="763" spans="4:4" x14ac:dyDescent="0.3">
      <c r="D763" s="205"/>
    </row>
    <row r="764" spans="4:4" x14ac:dyDescent="0.3">
      <c r="D764" s="205"/>
    </row>
    <row r="765" spans="4:4" x14ac:dyDescent="0.3">
      <c r="D765" s="205"/>
    </row>
    <row r="766" spans="4:4" x14ac:dyDescent="0.3">
      <c r="D766" s="205"/>
    </row>
    <row r="767" spans="4:4" x14ac:dyDescent="0.3">
      <c r="D767" s="205"/>
    </row>
    <row r="768" spans="4:4" x14ac:dyDescent="0.3">
      <c r="D768" s="205"/>
    </row>
    <row r="769" spans="4:4" x14ac:dyDescent="0.3">
      <c r="D769" s="205"/>
    </row>
    <row r="770" spans="4:4" x14ac:dyDescent="0.3">
      <c r="D770" s="205"/>
    </row>
    <row r="771" spans="4:4" x14ac:dyDescent="0.3">
      <c r="D771" s="205"/>
    </row>
    <row r="772" spans="4:4" x14ac:dyDescent="0.3">
      <c r="D772" s="205"/>
    </row>
    <row r="773" spans="4:4" x14ac:dyDescent="0.3">
      <c r="D773" s="205"/>
    </row>
    <row r="774" spans="4:4" x14ac:dyDescent="0.3">
      <c r="D774" s="205"/>
    </row>
    <row r="775" spans="4:4" x14ac:dyDescent="0.3">
      <c r="D775" s="205"/>
    </row>
    <row r="776" spans="4:4" x14ac:dyDescent="0.3">
      <c r="D776" s="205"/>
    </row>
    <row r="777" spans="4:4" x14ac:dyDescent="0.3">
      <c r="D777" s="205"/>
    </row>
    <row r="778" spans="4:4" x14ac:dyDescent="0.3">
      <c r="D778" s="205"/>
    </row>
    <row r="779" spans="4:4" x14ac:dyDescent="0.3">
      <c r="D779" s="205"/>
    </row>
    <row r="780" spans="4:4" x14ac:dyDescent="0.3">
      <c r="D780" s="205"/>
    </row>
    <row r="781" spans="4:4" x14ac:dyDescent="0.3">
      <c r="D781" s="205"/>
    </row>
    <row r="782" spans="4:4" x14ac:dyDescent="0.3">
      <c r="D782" s="205"/>
    </row>
    <row r="783" spans="4:4" x14ac:dyDescent="0.3">
      <c r="D783" s="205"/>
    </row>
    <row r="784" spans="4:4" x14ac:dyDescent="0.3">
      <c r="D784" s="205"/>
    </row>
    <row r="785" spans="4:4" x14ac:dyDescent="0.3">
      <c r="D785" s="205"/>
    </row>
    <row r="786" spans="4:4" x14ac:dyDescent="0.3">
      <c r="D786" s="205"/>
    </row>
    <row r="787" spans="4:4" x14ac:dyDescent="0.3">
      <c r="D787" s="205"/>
    </row>
    <row r="788" spans="4:4" x14ac:dyDescent="0.3">
      <c r="D788" s="205"/>
    </row>
    <row r="789" spans="4:4" x14ac:dyDescent="0.3">
      <c r="D789" s="205"/>
    </row>
    <row r="790" spans="4:4" x14ac:dyDescent="0.3">
      <c r="D790" s="205"/>
    </row>
    <row r="791" spans="4:4" x14ac:dyDescent="0.3">
      <c r="D791" s="205"/>
    </row>
    <row r="792" spans="4:4" x14ac:dyDescent="0.3">
      <c r="D792" s="205"/>
    </row>
    <row r="793" spans="4:4" x14ac:dyDescent="0.3">
      <c r="D793" s="205"/>
    </row>
    <row r="794" spans="4:4" x14ac:dyDescent="0.3">
      <c r="D794" s="205"/>
    </row>
    <row r="795" spans="4:4" x14ac:dyDescent="0.3">
      <c r="D795" s="205"/>
    </row>
    <row r="796" spans="4:4" x14ac:dyDescent="0.3">
      <c r="D796" s="205"/>
    </row>
    <row r="797" spans="4:4" x14ac:dyDescent="0.3">
      <c r="D797" s="205"/>
    </row>
    <row r="798" spans="4:4" x14ac:dyDescent="0.3">
      <c r="D798" s="205"/>
    </row>
    <row r="799" spans="4:4" x14ac:dyDescent="0.3">
      <c r="D799" s="205"/>
    </row>
    <row r="800" spans="4:4" x14ac:dyDescent="0.3">
      <c r="D800" s="205"/>
    </row>
    <row r="801" spans="4:4" x14ac:dyDescent="0.3">
      <c r="D801" s="205"/>
    </row>
    <row r="802" spans="4:4" x14ac:dyDescent="0.3">
      <c r="D802" s="205"/>
    </row>
    <row r="803" spans="4:4" x14ac:dyDescent="0.3">
      <c r="D803" s="205"/>
    </row>
    <row r="804" spans="4:4" x14ac:dyDescent="0.3">
      <c r="D804" s="205"/>
    </row>
    <row r="805" spans="4:4" x14ac:dyDescent="0.3">
      <c r="D805" s="205"/>
    </row>
    <row r="806" spans="4:4" x14ac:dyDescent="0.3">
      <c r="D806" s="205"/>
    </row>
    <row r="807" spans="4:4" x14ac:dyDescent="0.3">
      <c r="D807" s="205"/>
    </row>
    <row r="808" spans="4:4" x14ac:dyDescent="0.3">
      <c r="D808" s="205"/>
    </row>
    <row r="809" spans="4:4" x14ac:dyDescent="0.3">
      <c r="D809" s="205"/>
    </row>
    <row r="810" spans="4:4" x14ac:dyDescent="0.3">
      <c r="D810" s="205"/>
    </row>
    <row r="811" spans="4:4" x14ac:dyDescent="0.3">
      <c r="D811" s="205"/>
    </row>
    <row r="812" spans="4:4" x14ac:dyDescent="0.3">
      <c r="D812" s="205"/>
    </row>
    <row r="813" spans="4:4" x14ac:dyDescent="0.3">
      <c r="D813" s="205"/>
    </row>
    <row r="814" spans="4:4" x14ac:dyDescent="0.3">
      <c r="D814" s="205"/>
    </row>
    <row r="815" spans="4:4" x14ac:dyDescent="0.3">
      <c r="D815" s="205"/>
    </row>
    <row r="816" spans="4:4" x14ac:dyDescent="0.3">
      <c r="D816" s="205"/>
    </row>
    <row r="817" spans="4:4" x14ac:dyDescent="0.3">
      <c r="D817" s="205"/>
    </row>
    <row r="818" spans="4:4" x14ac:dyDescent="0.3">
      <c r="D818" s="205"/>
    </row>
    <row r="819" spans="4:4" x14ac:dyDescent="0.3">
      <c r="D819" s="205"/>
    </row>
    <row r="820" spans="4:4" x14ac:dyDescent="0.3">
      <c r="D820" s="205"/>
    </row>
    <row r="821" spans="4:4" x14ac:dyDescent="0.3">
      <c r="D821" s="205"/>
    </row>
    <row r="822" spans="4:4" x14ac:dyDescent="0.3">
      <c r="D822" s="205"/>
    </row>
    <row r="823" spans="4:4" x14ac:dyDescent="0.3">
      <c r="D823" s="205"/>
    </row>
    <row r="824" spans="4:4" x14ac:dyDescent="0.3">
      <c r="D824" s="205"/>
    </row>
    <row r="825" spans="4:4" x14ac:dyDescent="0.3">
      <c r="D825" s="205"/>
    </row>
    <row r="826" spans="4:4" x14ac:dyDescent="0.3">
      <c r="D826" s="205"/>
    </row>
    <row r="827" spans="4:4" x14ac:dyDescent="0.3">
      <c r="D827" s="205"/>
    </row>
    <row r="828" spans="4:4" x14ac:dyDescent="0.3">
      <c r="D828" s="205"/>
    </row>
    <row r="829" spans="4:4" x14ac:dyDescent="0.3">
      <c r="D829" s="205"/>
    </row>
    <row r="830" spans="4:4" x14ac:dyDescent="0.3">
      <c r="D830" s="205"/>
    </row>
    <row r="831" spans="4:4" x14ac:dyDescent="0.3">
      <c r="D831" s="205"/>
    </row>
    <row r="832" spans="4:4" x14ac:dyDescent="0.3">
      <c r="D832" s="205"/>
    </row>
    <row r="833" spans="4:4" x14ac:dyDescent="0.3">
      <c r="D833" s="205"/>
    </row>
    <row r="834" spans="4:4" x14ac:dyDescent="0.3">
      <c r="D834" s="205"/>
    </row>
    <row r="835" spans="4:4" x14ac:dyDescent="0.3">
      <c r="D835" s="205"/>
    </row>
    <row r="836" spans="4:4" x14ac:dyDescent="0.3">
      <c r="D836" s="205"/>
    </row>
    <row r="837" spans="4:4" x14ac:dyDescent="0.3">
      <c r="D837" s="205"/>
    </row>
    <row r="838" spans="4:4" x14ac:dyDescent="0.3">
      <c r="D838" s="205"/>
    </row>
    <row r="839" spans="4:4" x14ac:dyDescent="0.3">
      <c r="D839" s="205"/>
    </row>
    <row r="840" spans="4:4" x14ac:dyDescent="0.3">
      <c r="D840" s="205"/>
    </row>
    <row r="841" spans="4:4" x14ac:dyDescent="0.3">
      <c r="D841" s="205"/>
    </row>
    <row r="842" spans="4:4" x14ac:dyDescent="0.3">
      <c r="D842" s="205"/>
    </row>
    <row r="843" spans="4:4" x14ac:dyDescent="0.3">
      <c r="D843" s="205"/>
    </row>
    <row r="844" spans="4:4" x14ac:dyDescent="0.3">
      <c r="D844" s="205"/>
    </row>
    <row r="845" spans="4:4" x14ac:dyDescent="0.3">
      <c r="D845" s="205"/>
    </row>
    <row r="846" spans="4:4" x14ac:dyDescent="0.3">
      <c r="D846" s="205"/>
    </row>
    <row r="847" spans="4:4" x14ac:dyDescent="0.3">
      <c r="D847" s="205"/>
    </row>
    <row r="848" spans="4:4" x14ac:dyDescent="0.3">
      <c r="D848" s="205"/>
    </row>
    <row r="849" spans="4:4" x14ac:dyDescent="0.3">
      <c r="D849" s="205"/>
    </row>
    <row r="850" spans="4:4" x14ac:dyDescent="0.3">
      <c r="D850" s="205"/>
    </row>
    <row r="851" spans="4:4" x14ac:dyDescent="0.3">
      <c r="D851" s="205"/>
    </row>
    <row r="852" spans="4:4" x14ac:dyDescent="0.3">
      <c r="D852" s="205"/>
    </row>
    <row r="853" spans="4:4" x14ac:dyDescent="0.3">
      <c r="D853" s="205"/>
    </row>
    <row r="854" spans="4:4" x14ac:dyDescent="0.3">
      <c r="D854" s="205"/>
    </row>
    <row r="855" spans="4:4" x14ac:dyDescent="0.3">
      <c r="D855" s="205"/>
    </row>
    <row r="856" spans="4:4" x14ac:dyDescent="0.3">
      <c r="D856" s="205"/>
    </row>
    <row r="857" spans="4:4" x14ac:dyDescent="0.3">
      <c r="D857" s="205"/>
    </row>
    <row r="858" spans="4:4" x14ac:dyDescent="0.3">
      <c r="D858" s="205"/>
    </row>
    <row r="859" spans="4:4" x14ac:dyDescent="0.3">
      <c r="D859" s="205"/>
    </row>
    <row r="860" spans="4:4" x14ac:dyDescent="0.3">
      <c r="D860" s="205"/>
    </row>
    <row r="861" spans="4:4" x14ac:dyDescent="0.3">
      <c r="D861" s="205"/>
    </row>
    <row r="862" spans="4:4" x14ac:dyDescent="0.3">
      <c r="D862" s="205"/>
    </row>
    <row r="863" spans="4:4" x14ac:dyDescent="0.3">
      <c r="D863" s="205"/>
    </row>
    <row r="864" spans="4:4" x14ac:dyDescent="0.3">
      <c r="D864" s="205"/>
    </row>
    <row r="865" spans="4:4" x14ac:dyDescent="0.3">
      <c r="D865" s="205"/>
    </row>
    <row r="866" spans="4:4" x14ac:dyDescent="0.3">
      <c r="D866" s="205"/>
    </row>
    <row r="867" spans="4:4" x14ac:dyDescent="0.3">
      <c r="D867" s="205"/>
    </row>
    <row r="868" spans="4:4" x14ac:dyDescent="0.3">
      <c r="D868" s="205"/>
    </row>
    <row r="869" spans="4:4" x14ac:dyDescent="0.3">
      <c r="D869" s="205"/>
    </row>
    <row r="870" spans="4:4" x14ac:dyDescent="0.3">
      <c r="D870" s="205"/>
    </row>
    <row r="871" spans="4:4" x14ac:dyDescent="0.3">
      <c r="D871" s="205"/>
    </row>
    <row r="872" spans="4:4" x14ac:dyDescent="0.3">
      <c r="D872" s="205"/>
    </row>
    <row r="873" spans="4:4" x14ac:dyDescent="0.3">
      <c r="D873" s="205"/>
    </row>
    <row r="874" spans="4:4" x14ac:dyDescent="0.3">
      <c r="D874" s="205"/>
    </row>
    <row r="875" spans="4:4" x14ac:dyDescent="0.3">
      <c r="D875" s="205"/>
    </row>
    <row r="876" spans="4:4" x14ac:dyDescent="0.3">
      <c r="D876" s="205"/>
    </row>
    <row r="877" spans="4:4" x14ac:dyDescent="0.3">
      <c r="D877" s="205"/>
    </row>
    <row r="878" spans="4:4" x14ac:dyDescent="0.3">
      <c r="D878" s="205"/>
    </row>
    <row r="879" spans="4:4" x14ac:dyDescent="0.3">
      <c r="D879" s="205"/>
    </row>
    <row r="880" spans="4:4" x14ac:dyDescent="0.3">
      <c r="D880" s="205"/>
    </row>
    <row r="881" spans="4:4" x14ac:dyDescent="0.3">
      <c r="D881" s="205"/>
    </row>
    <row r="882" spans="4:4" x14ac:dyDescent="0.3">
      <c r="D882" s="205"/>
    </row>
    <row r="883" spans="4:4" x14ac:dyDescent="0.3">
      <c r="D883" s="205"/>
    </row>
    <row r="884" spans="4:4" x14ac:dyDescent="0.3">
      <c r="D884" s="205"/>
    </row>
    <row r="885" spans="4:4" x14ac:dyDescent="0.3">
      <c r="D885" s="205"/>
    </row>
    <row r="886" spans="4:4" x14ac:dyDescent="0.3">
      <c r="D886" s="205"/>
    </row>
    <row r="887" spans="4:4" x14ac:dyDescent="0.3">
      <c r="D887" s="205"/>
    </row>
    <row r="888" spans="4:4" x14ac:dyDescent="0.3">
      <c r="D888" s="205"/>
    </row>
    <row r="889" spans="4:4" x14ac:dyDescent="0.3">
      <c r="D889" s="205"/>
    </row>
    <row r="890" spans="4:4" x14ac:dyDescent="0.3">
      <c r="D890" s="205"/>
    </row>
    <row r="891" spans="4:4" x14ac:dyDescent="0.3">
      <c r="D891" s="205"/>
    </row>
    <row r="892" spans="4:4" x14ac:dyDescent="0.3">
      <c r="D892" s="205"/>
    </row>
    <row r="893" spans="4:4" x14ac:dyDescent="0.3">
      <c r="D893" s="205"/>
    </row>
    <row r="894" spans="4:4" x14ac:dyDescent="0.3">
      <c r="D894" s="205"/>
    </row>
    <row r="895" spans="4:4" x14ac:dyDescent="0.3">
      <c r="D895" s="205"/>
    </row>
    <row r="896" spans="4:4" x14ac:dyDescent="0.3">
      <c r="D896" s="205"/>
    </row>
    <row r="897" spans="4:4" x14ac:dyDescent="0.3">
      <c r="D897" s="205"/>
    </row>
    <row r="898" spans="4:4" x14ac:dyDescent="0.3">
      <c r="D898" s="205"/>
    </row>
    <row r="899" spans="4:4" x14ac:dyDescent="0.3">
      <c r="D899" s="205"/>
    </row>
    <row r="900" spans="4:4" x14ac:dyDescent="0.3">
      <c r="D900" s="205"/>
    </row>
    <row r="901" spans="4:4" x14ac:dyDescent="0.3">
      <c r="D901" s="205"/>
    </row>
    <row r="902" spans="4:4" x14ac:dyDescent="0.3">
      <c r="D902" s="205"/>
    </row>
    <row r="903" spans="4:4" x14ac:dyDescent="0.3">
      <c r="D903" s="205"/>
    </row>
    <row r="904" spans="4:4" x14ac:dyDescent="0.3">
      <c r="D904" s="205"/>
    </row>
    <row r="905" spans="4:4" x14ac:dyDescent="0.3">
      <c r="D905" s="205"/>
    </row>
    <row r="906" spans="4:4" x14ac:dyDescent="0.3">
      <c r="D906" s="205"/>
    </row>
    <row r="907" spans="4:4" x14ac:dyDescent="0.3">
      <c r="D907" s="205"/>
    </row>
    <row r="908" spans="4:4" x14ac:dyDescent="0.3">
      <c r="D908" s="205"/>
    </row>
    <row r="909" spans="4:4" x14ac:dyDescent="0.3">
      <c r="D909" s="205"/>
    </row>
    <row r="910" spans="4:4" x14ac:dyDescent="0.3">
      <c r="D910" s="205"/>
    </row>
    <row r="911" spans="4:4" x14ac:dyDescent="0.3">
      <c r="D911" s="205"/>
    </row>
    <row r="912" spans="4:4" x14ac:dyDescent="0.3">
      <c r="D912" s="205"/>
    </row>
    <row r="913" spans="4:4" x14ac:dyDescent="0.3">
      <c r="D913" s="205"/>
    </row>
    <row r="914" spans="4:4" x14ac:dyDescent="0.3">
      <c r="D914" s="205"/>
    </row>
    <row r="915" spans="4:4" x14ac:dyDescent="0.3">
      <c r="D915" s="205"/>
    </row>
    <row r="916" spans="4:4" x14ac:dyDescent="0.3">
      <c r="D916" s="205"/>
    </row>
    <row r="917" spans="4:4" x14ac:dyDescent="0.3">
      <c r="D917" s="205"/>
    </row>
    <row r="918" spans="4:4" x14ac:dyDescent="0.3">
      <c r="D918" s="205"/>
    </row>
    <row r="919" spans="4:4" x14ac:dyDescent="0.3">
      <c r="D919" s="205"/>
    </row>
    <row r="920" spans="4:4" x14ac:dyDescent="0.3">
      <c r="D920" s="205"/>
    </row>
    <row r="921" spans="4:4" x14ac:dyDescent="0.3">
      <c r="D921" s="205"/>
    </row>
    <row r="922" spans="4:4" x14ac:dyDescent="0.3">
      <c r="D922" s="205"/>
    </row>
    <row r="923" spans="4:4" x14ac:dyDescent="0.3">
      <c r="D923" s="205"/>
    </row>
    <row r="924" spans="4:4" x14ac:dyDescent="0.3">
      <c r="D924" s="205"/>
    </row>
    <row r="925" spans="4:4" x14ac:dyDescent="0.3">
      <c r="D925" s="205"/>
    </row>
    <row r="926" spans="4:4" x14ac:dyDescent="0.3">
      <c r="D926" s="205"/>
    </row>
    <row r="927" spans="4:4" x14ac:dyDescent="0.3">
      <c r="D927" s="205"/>
    </row>
    <row r="928" spans="4:4" x14ac:dyDescent="0.3">
      <c r="D928" s="205"/>
    </row>
    <row r="929" spans="4:4" x14ac:dyDescent="0.3">
      <c r="D929" s="205"/>
    </row>
    <row r="930" spans="4:4" x14ac:dyDescent="0.3">
      <c r="D930" s="205"/>
    </row>
    <row r="931" spans="4:4" x14ac:dyDescent="0.3">
      <c r="D931" s="205"/>
    </row>
    <row r="932" spans="4:4" x14ac:dyDescent="0.3">
      <c r="D932" s="205"/>
    </row>
    <row r="933" spans="4:4" x14ac:dyDescent="0.3">
      <c r="D933" s="205"/>
    </row>
    <row r="934" spans="4:4" x14ac:dyDescent="0.3">
      <c r="D934" s="205"/>
    </row>
    <row r="935" spans="4:4" x14ac:dyDescent="0.3">
      <c r="D935" s="205"/>
    </row>
    <row r="936" spans="4:4" x14ac:dyDescent="0.3">
      <c r="D936" s="205"/>
    </row>
    <row r="937" spans="4:4" x14ac:dyDescent="0.3">
      <c r="D937" s="205"/>
    </row>
    <row r="938" spans="4:4" x14ac:dyDescent="0.3">
      <c r="D938" s="205"/>
    </row>
    <row r="939" spans="4:4" x14ac:dyDescent="0.3">
      <c r="D939" s="205"/>
    </row>
    <row r="940" spans="4:4" x14ac:dyDescent="0.3">
      <c r="D940" s="205"/>
    </row>
    <row r="941" spans="4:4" x14ac:dyDescent="0.3">
      <c r="D941" s="205"/>
    </row>
    <row r="942" spans="4:4" x14ac:dyDescent="0.3">
      <c r="D942" s="205"/>
    </row>
    <row r="943" spans="4:4" x14ac:dyDescent="0.3">
      <c r="D943" s="205"/>
    </row>
    <row r="944" spans="4:4" x14ac:dyDescent="0.3">
      <c r="D944" s="205"/>
    </row>
    <row r="945" spans="4:4" x14ac:dyDescent="0.3">
      <c r="D945" s="205"/>
    </row>
    <row r="946" spans="4:4" x14ac:dyDescent="0.3">
      <c r="D946" s="205"/>
    </row>
    <row r="947" spans="4:4" x14ac:dyDescent="0.3">
      <c r="D947" s="205"/>
    </row>
    <row r="948" spans="4:4" x14ac:dyDescent="0.3">
      <c r="D948" s="205"/>
    </row>
    <row r="949" spans="4:4" x14ac:dyDescent="0.3">
      <c r="D949" s="205"/>
    </row>
    <row r="950" spans="4:4" x14ac:dyDescent="0.3">
      <c r="D950" s="205"/>
    </row>
    <row r="951" spans="4:4" x14ac:dyDescent="0.3">
      <c r="D951" s="205"/>
    </row>
    <row r="952" spans="4:4" x14ac:dyDescent="0.3">
      <c r="D952" s="205"/>
    </row>
    <row r="953" spans="4:4" x14ac:dyDescent="0.3">
      <c r="D953" s="205"/>
    </row>
    <row r="954" spans="4:4" x14ac:dyDescent="0.3">
      <c r="D954" s="205"/>
    </row>
    <row r="955" spans="4:4" x14ac:dyDescent="0.3">
      <c r="D955" s="205"/>
    </row>
    <row r="956" spans="4:4" x14ac:dyDescent="0.3">
      <c r="D956" s="205"/>
    </row>
    <row r="957" spans="4:4" x14ac:dyDescent="0.3">
      <c r="D957" s="205"/>
    </row>
    <row r="958" spans="4:4" x14ac:dyDescent="0.3">
      <c r="D958" s="205"/>
    </row>
    <row r="959" spans="4:4" x14ac:dyDescent="0.3">
      <c r="D959" s="205"/>
    </row>
    <row r="960" spans="4:4" x14ac:dyDescent="0.3">
      <c r="D960" s="205"/>
    </row>
    <row r="961" spans="4:4" x14ac:dyDescent="0.3">
      <c r="D961" s="205"/>
    </row>
    <row r="962" spans="4:4" x14ac:dyDescent="0.3">
      <c r="D962" s="205"/>
    </row>
    <row r="963" spans="4:4" x14ac:dyDescent="0.3">
      <c r="D963" s="205"/>
    </row>
    <row r="964" spans="4:4" x14ac:dyDescent="0.3">
      <c r="D964" s="205"/>
    </row>
    <row r="965" spans="4:4" x14ac:dyDescent="0.3">
      <c r="D965" s="205"/>
    </row>
    <row r="966" spans="4:4" x14ac:dyDescent="0.3">
      <c r="D966" s="205"/>
    </row>
    <row r="967" spans="4:4" x14ac:dyDescent="0.3">
      <c r="D967" s="205"/>
    </row>
    <row r="968" spans="4:4" x14ac:dyDescent="0.3">
      <c r="D968" s="205"/>
    </row>
    <row r="969" spans="4:4" x14ac:dyDescent="0.3">
      <c r="D969" s="205"/>
    </row>
    <row r="970" spans="4:4" x14ac:dyDescent="0.3">
      <c r="D970" s="205"/>
    </row>
    <row r="971" spans="4:4" x14ac:dyDescent="0.3">
      <c r="D971" s="205"/>
    </row>
    <row r="972" spans="4:4" x14ac:dyDescent="0.3">
      <c r="D972" s="205"/>
    </row>
    <row r="973" spans="4:4" x14ac:dyDescent="0.3">
      <c r="D973" s="205"/>
    </row>
    <row r="974" spans="4:4" x14ac:dyDescent="0.3">
      <c r="D974" s="205"/>
    </row>
    <row r="975" spans="4:4" x14ac:dyDescent="0.3">
      <c r="D975" s="205"/>
    </row>
    <row r="976" spans="4:4" x14ac:dyDescent="0.3">
      <c r="D976" s="205"/>
    </row>
    <row r="977" spans="4:4" x14ac:dyDescent="0.3">
      <c r="D977" s="205"/>
    </row>
    <row r="978" spans="4:4" x14ac:dyDescent="0.3">
      <c r="D978" s="205"/>
    </row>
    <row r="979" spans="4:4" x14ac:dyDescent="0.3">
      <c r="D979" s="205"/>
    </row>
    <row r="980" spans="4:4" x14ac:dyDescent="0.3">
      <c r="D980" s="205"/>
    </row>
    <row r="981" spans="4:4" x14ac:dyDescent="0.3">
      <c r="D981" s="205"/>
    </row>
    <row r="982" spans="4:4" x14ac:dyDescent="0.3">
      <c r="D982" s="205"/>
    </row>
    <row r="983" spans="4:4" x14ac:dyDescent="0.3">
      <c r="D983" s="205"/>
    </row>
    <row r="984" spans="4:4" x14ac:dyDescent="0.3">
      <c r="D984" s="205"/>
    </row>
    <row r="985" spans="4:4" x14ac:dyDescent="0.3">
      <c r="D985" s="205"/>
    </row>
    <row r="986" spans="4:4" x14ac:dyDescent="0.3">
      <c r="D986" s="205"/>
    </row>
    <row r="987" spans="4:4" x14ac:dyDescent="0.3">
      <c r="D987" s="205"/>
    </row>
    <row r="988" spans="4:4" x14ac:dyDescent="0.3">
      <c r="D988" s="205"/>
    </row>
    <row r="989" spans="4:4" x14ac:dyDescent="0.3">
      <c r="D989" s="205"/>
    </row>
    <row r="990" spans="4:4" x14ac:dyDescent="0.3">
      <c r="D990" s="205"/>
    </row>
    <row r="991" spans="4:4" x14ac:dyDescent="0.3">
      <c r="D991" s="205"/>
    </row>
    <row r="992" spans="4:4" x14ac:dyDescent="0.3">
      <c r="D992" s="205"/>
    </row>
    <row r="993" spans="4:4" x14ac:dyDescent="0.3">
      <c r="D993" s="205"/>
    </row>
    <row r="994" spans="4:4" x14ac:dyDescent="0.3">
      <c r="D994" s="205"/>
    </row>
    <row r="995" spans="4:4" x14ac:dyDescent="0.3">
      <c r="D995" s="205"/>
    </row>
    <row r="996" spans="4:4" x14ac:dyDescent="0.3">
      <c r="D996" s="205"/>
    </row>
    <row r="997" spans="4:4" x14ac:dyDescent="0.3">
      <c r="D997" s="205"/>
    </row>
    <row r="998" spans="4:4" x14ac:dyDescent="0.3">
      <c r="D998" s="205"/>
    </row>
    <row r="999" spans="4:4" x14ac:dyDescent="0.3">
      <c r="D999" s="205"/>
    </row>
    <row r="1000" spans="4:4" x14ac:dyDescent="0.3">
      <c r="D1000" s="205"/>
    </row>
    <row r="1001" spans="4:4" x14ac:dyDescent="0.3">
      <c r="D1001" s="205"/>
    </row>
    <row r="1002" spans="4:4" x14ac:dyDescent="0.3">
      <c r="D1002" s="205"/>
    </row>
    <row r="1003" spans="4:4" x14ac:dyDescent="0.3">
      <c r="D1003" s="205"/>
    </row>
    <row r="1004" spans="4:4" x14ac:dyDescent="0.3">
      <c r="D1004" s="205"/>
    </row>
    <row r="1005" spans="4:4" x14ac:dyDescent="0.3">
      <c r="D1005" s="205"/>
    </row>
    <row r="1006" spans="4:4" x14ac:dyDescent="0.3">
      <c r="D1006" s="205"/>
    </row>
    <row r="1007" spans="4:4" x14ac:dyDescent="0.3">
      <c r="D1007" s="205"/>
    </row>
    <row r="1008" spans="4:4" x14ac:dyDescent="0.3">
      <c r="D1008" s="205"/>
    </row>
    <row r="1009" spans="4:4" x14ac:dyDescent="0.3">
      <c r="D1009" s="205"/>
    </row>
    <row r="1010" spans="4:4" x14ac:dyDescent="0.3">
      <c r="D1010" s="205"/>
    </row>
    <row r="1011" spans="4:4" x14ac:dyDescent="0.3">
      <c r="D1011" s="205"/>
    </row>
    <row r="1012" spans="4:4" x14ac:dyDescent="0.3">
      <c r="D1012" s="205"/>
    </row>
    <row r="1013" spans="4:4" x14ac:dyDescent="0.3">
      <c r="D1013" s="205"/>
    </row>
    <row r="1014" spans="4:4" x14ac:dyDescent="0.3">
      <c r="D1014" s="205"/>
    </row>
    <row r="1015" spans="4:4" x14ac:dyDescent="0.3">
      <c r="D1015" s="205"/>
    </row>
    <row r="1016" spans="4:4" x14ac:dyDescent="0.3">
      <c r="D1016" s="205"/>
    </row>
    <row r="1017" spans="4:4" x14ac:dyDescent="0.3">
      <c r="D1017" s="205"/>
    </row>
    <row r="1018" spans="4:4" x14ac:dyDescent="0.3">
      <c r="D1018" s="205"/>
    </row>
    <row r="1019" spans="4:4" x14ac:dyDescent="0.3">
      <c r="D1019" s="205"/>
    </row>
    <row r="1020" spans="4:4" x14ac:dyDescent="0.3">
      <c r="D1020" s="205"/>
    </row>
    <row r="1021" spans="4:4" x14ac:dyDescent="0.3">
      <c r="D1021" s="205"/>
    </row>
    <row r="1022" spans="4:4" x14ac:dyDescent="0.3">
      <c r="D1022" s="205"/>
    </row>
    <row r="1023" spans="4:4" x14ac:dyDescent="0.3">
      <c r="D1023" s="205"/>
    </row>
    <row r="1024" spans="4:4" x14ac:dyDescent="0.3">
      <c r="D1024" s="205"/>
    </row>
    <row r="1025" spans="4:4" x14ac:dyDescent="0.3">
      <c r="D1025" s="205"/>
    </row>
    <row r="1026" spans="4:4" x14ac:dyDescent="0.3">
      <c r="D1026" s="205"/>
    </row>
    <row r="1027" spans="4:4" x14ac:dyDescent="0.3">
      <c r="D1027" s="205"/>
    </row>
    <row r="1028" spans="4:4" x14ac:dyDescent="0.3">
      <c r="D1028" s="205"/>
    </row>
    <row r="1029" spans="4:4" x14ac:dyDescent="0.3">
      <c r="D1029" s="205"/>
    </row>
    <row r="1030" spans="4:4" x14ac:dyDescent="0.3">
      <c r="D1030" s="205"/>
    </row>
    <row r="1031" spans="4:4" x14ac:dyDescent="0.3">
      <c r="D1031" s="205"/>
    </row>
    <row r="1032" spans="4:4" x14ac:dyDescent="0.3">
      <c r="D1032" s="205"/>
    </row>
    <row r="1033" spans="4:4" x14ac:dyDescent="0.3">
      <c r="D1033" s="205"/>
    </row>
    <row r="1034" spans="4:4" x14ac:dyDescent="0.3">
      <c r="D1034" s="205"/>
    </row>
    <row r="1035" spans="4:4" x14ac:dyDescent="0.3">
      <c r="D1035" s="205"/>
    </row>
    <row r="1036" spans="4:4" x14ac:dyDescent="0.3">
      <c r="D1036" s="205"/>
    </row>
    <row r="1037" spans="4:4" x14ac:dyDescent="0.3">
      <c r="D1037" s="205"/>
    </row>
    <row r="1038" spans="4:4" x14ac:dyDescent="0.3">
      <c r="D1038" s="205"/>
    </row>
    <row r="1039" spans="4:4" x14ac:dyDescent="0.3">
      <c r="D1039" s="205"/>
    </row>
    <row r="1040" spans="4:4" x14ac:dyDescent="0.3">
      <c r="D1040" s="205"/>
    </row>
    <row r="1041" spans="4:4" x14ac:dyDescent="0.3">
      <c r="D1041" s="205"/>
    </row>
    <row r="1042" spans="4:4" x14ac:dyDescent="0.3">
      <c r="D1042" s="205"/>
    </row>
    <row r="1043" spans="4:4" x14ac:dyDescent="0.3">
      <c r="D1043" s="205"/>
    </row>
    <row r="1044" spans="4:4" x14ac:dyDescent="0.3">
      <c r="D1044" s="205"/>
    </row>
    <row r="1045" spans="4:4" x14ac:dyDescent="0.3">
      <c r="D1045" s="205"/>
    </row>
    <row r="1046" spans="4:4" x14ac:dyDescent="0.3">
      <c r="D1046" s="205"/>
    </row>
    <row r="1047" spans="4:4" x14ac:dyDescent="0.3">
      <c r="D1047" s="205"/>
    </row>
    <row r="1048" spans="4:4" x14ac:dyDescent="0.3">
      <c r="D1048" s="205"/>
    </row>
    <row r="1049" spans="4:4" x14ac:dyDescent="0.3">
      <c r="D1049" s="205"/>
    </row>
    <row r="1050" spans="4:4" x14ac:dyDescent="0.3">
      <c r="D1050" s="205"/>
    </row>
    <row r="1051" spans="4:4" x14ac:dyDescent="0.3">
      <c r="D1051" s="205"/>
    </row>
    <row r="1052" spans="4:4" x14ac:dyDescent="0.3">
      <c r="D1052" s="205"/>
    </row>
    <row r="1053" spans="4:4" x14ac:dyDescent="0.3">
      <c r="D1053" s="205"/>
    </row>
    <row r="1054" spans="4:4" x14ac:dyDescent="0.3">
      <c r="D1054" s="205"/>
    </row>
    <row r="1055" spans="4:4" x14ac:dyDescent="0.3">
      <c r="D1055" s="205"/>
    </row>
    <row r="1056" spans="4:4" x14ac:dyDescent="0.3">
      <c r="D1056" s="205"/>
    </row>
    <row r="1057" spans="4:4" x14ac:dyDescent="0.3">
      <c r="D1057" s="205"/>
    </row>
    <row r="1058" spans="4:4" x14ac:dyDescent="0.3">
      <c r="D1058" s="205"/>
    </row>
    <row r="1059" spans="4:4" x14ac:dyDescent="0.3">
      <c r="D1059" s="205"/>
    </row>
    <row r="1060" spans="4:4" x14ac:dyDescent="0.3">
      <c r="D1060" s="205"/>
    </row>
    <row r="1061" spans="4:4" x14ac:dyDescent="0.3">
      <c r="D1061" s="205"/>
    </row>
    <row r="1062" spans="4:4" x14ac:dyDescent="0.3">
      <c r="D1062" s="205"/>
    </row>
    <row r="1063" spans="4:4" x14ac:dyDescent="0.3">
      <c r="D1063" s="205"/>
    </row>
    <row r="1064" spans="4:4" x14ac:dyDescent="0.3">
      <c r="D1064" s="205"/>
    </row>
    <row r="1065" spans="4:4" x14ac:dyDescent="0.3">
      <c r="D1065" s="205"/>
    </row>
    <row r="1066" spans="4:4" x14ac:dyDescent="0.3">
      <c r="D1066" s="205"/>
    </row>
    <row r="1067" spans="4:4" x14ac:dyDescent="0.3">
      <c r="D1067" s="205"/>
    </row>
    <row r="1068" spans="4:4" x14ac:dyDescent="0.3">
      <c r="D1068" s="205"/>
    </row>
    <row r="1069" spans="4:4" x14ac:dyDescent="0.3">
      <c r="D1069" s="205"/>
    </row>
    <row r="1070" spans="4:4" x14ac:dyDescent="0.3">
      <c r="D1070" s="205"/>
    </row>
    <row r="1071" spans="4:4" x14ac:dyDescent="0.3">
      <c r="D1071" s="205"/>
    </row>
    <row r="1072" spans="4:4" x14ac:dyDescent="0.3">
      <c r="D1072" s="205"/>
    </row>
    <row r="1073" spans="4:4" x14ac:dyDescent="0.3">
      <c r="D1073" s="205"/>
    </row>
    <row r="1074" spans="4:4" x14ac:dyDescent="0.3">
      <c r="D1074" s="205"/>
    </row>
    <row r="1075" spans="4:4" x14ac:dyDescent="0.3">
      <c r="D1075" s="205"/>
    </row>
    <row r="1076" spans="4:4" x14ac:dyDescent="0.3">
      <c r="D1076" s="205"/>
    </row>
    <row r="1077" spans="4:4" x14ac:dyDescent="0.3">
      <c r="D1077" s="205"/>
    </row>
    <row r="1078" spans="4:4" x14ac:dyDescent="0.3">
      <c r="D1078" s="205"/>
    </row>
    <row r="1079" spans="4:4" x14ac:dyDescent="0.3">
      <c r="D1079" s="205"/>
    </row>
    <row r="1080" spans="4:4" x14ac:dyDescent="0.3">
      <c r="D1080" s="205"/>
    </row>
    <row r="1081" spans="4:4" x14ac:dyDescent="0.3">
      <c r="D1081" s="205"/>
    </row>
    <row r="1082" spans="4:4" x14ac:dyDescent="0.3">
      <c r="D1082" s="205"/>
    </row>
    <row r="1083" spans="4:4" x14ac:dyDescent="0.3">
      <c r="D1083" s="205"/>
    </row>
    <row r="1084" spans="4:4" x14ac:dyDescent="0.3">
      <c r="D1084" s="205"/>
    </row>
    <row r="1085" spans="4:4" x14ac:dyDescent="0.3">
      <c r="D1085" s="205"/>
    </row>
    <row r="1086" spans="4:4" x14ac:dyDescent="0.3">
      <c r="D1086" s="205"/>
    </row>
    <row r="1087" spans="4:4" x14ac:dyDescent="0.3">
      <c r="D1087" s="205"/>
    </row>
    <row r="1088" spans="4:4" x14ac:dyDescent="0.3">
      <c r="D1088" s="205"/>
    </row>
    <row r="1089" spans="4:4" x14ac:dyDescent="0.3">
      <c r="D1089" s="205"/>
    </row>
    <row r="1090" spans="4:4" x14ac:dyDescent="0.3">
      <c r="D1090" s="205"/>
    </row>
    <row r="1091" spans="4:4" x14ac:dyDescent="0.3">
      <c r="D1091" s="205"/>
    </row>
    <row r="1092" spans="4:4" x14ac:dyDescent="0.3">
      <c r="D1092" s="205"/>
    </row>
    <row r="1093" spans="4:4" x14ac:dyDescent="0.3">
      <c r="D1093" s="205"/>
    </row>
    <row r="1094" spans="4:4" x14ac:dyDescent="0.3">
      <c r="D1094" s="205"/>
    </row>
    <row r="1095" spans="4:4" x14ac:dyDescent="0.3">
      <c r="D1095" s="205"/>
    </row>
    <row r="1096" spans="4:4" x14ac:dyDescent="0.3">
      <c r="D1096" s="205"/>
    </row>
    <row r="1097" spans="4:4" x14ac:dyDescent="0.3">
      <c r="D1097" s="205"/>
    </row>
    <row r="1098" spans="4:4" x14ac:dyDescent="0.3">
      <c r="D1098" s="205"/>
    </row>
    <row r="1099" spans="4:4" x14ac:dyDescent="0.3">
      <c r="D1099" s="205"/>
    </row>
    <row r="1100" spans="4:4" x14ac:dyDescent="0.3">
      <c r="D1100" s="205"/>
    </row>
    <row r="1101" spans="4:4" x14ac:dyDescent="0.3">
      <c r="D1101" s="205"/>
    </row>
    <row r="1102" spans="4:4" x14ac:dyDescent="0.3">
      <c r="D1102" s="205"/>
    </row>
    <row r="1103" spans="4:4" x14ac:dyDescent="0.3">
      <c r="D1103" s="205"/>
    </row>
    <row r="1104" spans="4:4" x14ac:dyDescent="0.3">
      <c r="D1104" s="205"/>
    </row>
    <row r="1105" spans="4:4" x14ac:dyDescent="0.3">
      <c r="D1105" s="205"/>
    </row>
    <row r="1106" spans="4:4" x14ac:dyDescent="0.3">
      <c r="D1106" s="205"/>
    </row>
    <row r="1107" spans="4:4" x14ac:dyDescent="0.3">
      <c r="D1107" s="205"/>
    </row>
    <row r="1108" spans="4:4" x14ac:dyDescent="0.3">
      <c r="D1108" s="205"/>
    </row>
    <row r="1109" spans="4:4" x14ac:dyDescent="0.3">
      <c r="D1109" s="205"/>
    </row>
    <row r="1110" spans="4:4" x14ac:dyDescent="0.3">
      <c r="D1110" s="205"/>
    </row>
    <row r="1111" spans="4:4" x14ac:dyDescent="0.3">
      <c r="D1111" s="205"/>
    </row>
    <row r="1112" spans="4:4" x14ac:dyDescent="0.3">
      <c r="D1112" s="205"/>
    </row>
    <row r="1113" spans="4:4" x14ac:dyDescent="0.3">
      <c r="D1113" s="205"/>
    </row>
    <row r="1114" spans="4:4" x14ac:dyDescent="0.3">
      <c r="D1114" s="205"/>
    </row>
    <row r="1115" spans="4:4" x14ac:dyDescent="0.3">
      <c r="D1115" s="205"/>
    </row>
    <row r="1116" spans="4:4" x14ac:dyDescent="0.3">
      <c r="D1116" s="205"/>
    </row>
    <row r="1117" spans="4:4" x14ac:dyDescent="0.3">
      <c r="D1117" s="205"/>
    </row>
    <row r="1118" spans="4:4" x14ac:dyDescent="0.3">
      <c r="D1118" s="205"/>
    </row>
    <row r="1119" spans="4:4" x14ac:dyDescent="0.3">
      <c r="D1119" s="205"/>
    </row>
    <row r="1120" spans="4:4" x14ac:dyDescent="0.3">
      <c r="D1120" s="205"/>
    </row>
    <row r="1121" spans="4:4" x14ac:dyDescent="0.3">
      <c r="D1121" s="205"/>
    </row>
    <row r="1122" spans="4:4" x14ac:dyDescent="0.3">
      <c r="D1122" s="205"/>
    </row>
    <row r="1123" spans="4:4" x14ac:dyDescent="0.3">
      <c r="D1123" s="205"/>
    </row>
    <row r="1124" spans="4:4" x14ac:dyDescent="0.3">
      <c r="D1124" s="205"/>
    </row>
    <row r="1125" spans="4:4" x14ac:dyDescent="0.3">
      <c r="D1125" s="205"/>
    </row>
    <row r="1126" spans="4:4" x14ac:dyDescent="0.3">
      <c r="D1126" s="205"/>
    </row>
    <row r="1127" spans="4:4" x14ac:dyDescent="0.3">
      <c r="D1127" s="205"/>
    </row>
    <row r="1128" spans="4:4" x14ac:dyDescent="0.3">
      <c r="D1128" s="205"/>
    </row>
    <row r="1129" spans="4:4" x14ac:dyDescent="0.3">
      <c r="D1129" s="205"/>
    </row>
    <row r="1130" spans="4:4" x14ac:dyDescent="0.3">
      <c r="D1130" s="205"/>
    </row>
    <row r="1131" spans="4:4" x14ac:dyDescent="0.3">
      <c r="D1131" s="205"/>
    </row>
    <row r="1132" spans="4:4" x14ac:dyDescent="0.3">
      <c r="D1132" s="205"/>
    </row>
    <row r="1133" spans="4:4" x14ac:dyDescent="0.3">
      <c r="D1133" s="205"/>
    </row>
    <row r="1134" spans="4:4" x14ac:dyDescent="0.3">
      <c r="D1134" s="205"/>
    </row>
    <row r="1135" spans="4:4" x14ac:dyDescent="0.3">
      <c r="D1135" s="205"/>
    </row>
    <row r="1136" spans="4:4" x14ac:dyDescent="0.3">
      <c r="D1136" s="205"/>
    </row>
    <row r="1137" spans="4:4" x14ac:dyDescent="0.3">
      <c r="D1137" s="205"/>
    </row>
    <row r="1138" spans="4:4" x14ac:dyDescent="0.3">
      <c r="D1138" s="205"/>
    </row>
    <row r="1139" spans="4:4" x14ac:dyDescent="0.3">
      <c r="D1139" s="205"/>
    </row>
    <row r="1140" spans="4:4" x14ac:dyDescent="0.3">
      <c r="D1140" s="205"/>
    </row>
    <row r="1141" spans="4:4" x14ac:dyDescent="0.3">
      <c r="D1141" s="205"/>
    </row>
    <row r="1142" spans="4:4" x14ac:dyDescent="0.3">
      <c r="D1142" s="205"/>
    </row>
    <row r="1143" spans="4:4" x14ac:dyDescent="0.3">
      <c r="D1143" s="205"/>
    </row>
    <row r="1144" spans="4:4" x14ac:dyDescent="0.3">
      <c r="D1144" s="205"/>
    </row>
    <row r="1145" spans="4:4" x14ac:dyDescent="0.3">
      <c r="D1145" s="205"/>
    </row>
    <row r="1146" spans="4:4" x14ac:dyDescent="0.3">
      <c r="D1146" s="205"/>
    </row>
    <row r="1147" spans="4:4" x14ac:dyDescent="0.3">
      <c r="D1147" s="205"/>
    </row>
    <row r="1148" spans="4:4" x14ac:dyDescent="0.3">
      <c r="D1148" s="205"/>
    </row>
    <row r="1149" spans="4:4" x14ac:dyDescent="0.3">
      <c r="D1149" s="205"/>
    </row>
    <row r="1150" spans="4:4" x14ac:dyDescent="0.3">
      <c r="D1150" s="205"/>
    </row>
    <row r="1151" spans="4:4" x14ac:dyDescent="0.3">
      <c r="D1151" s="205"/>
    </row>
    <row r="1152" spans="4:4" x14ac:dyDescent="0.3">
      <c r="D1152" s="205"/>
    </row>
    <row r="1153" spans="4:4" x14ac:dyDescent="0.3">
      <c r="D1153" s="205"/>
    </row>
    <row r="1154" spans="4:4" x14ac:dyDescent="0.3">
      <c r="D1154" s="205"/>
    </row>
    <row r="1155" spans="4:4" x14ac:dyDescent="0.3">
      <c r="D1155" s="205"/>
    </row>
    <row r="1156" spans="4:4" x14ac:dyDescent="0.3">
      <c r="D1156" s="205"/>
    </row>
    <row r="1157" spans="4:4" x14ac:dyDescent="0.3">
      <c r="D1157" s="205"/>
    </row>
    <row r="1158" spans="4:4" x14ac:dyDescent="0.3">
      <c r="D1158" s="205"/>
    </row>
    <row r="1159" spans="4:4" x14ac:dyDescent="0.3">
      <c r="D1159" s="205"/>
    </row>
    <row r="1160" spans="4:4" x14ac:dyDescent="0.3">
      <c r="D1160" s="205"/>
    </row>
    <row r="1161" spans="4:4" x14ac:dyDescent="0.3">
      <c r="D1161" s="205"/>
    </row>
    <row r="1162" spans="4:4" x14ac:dyDescent="0.3">
      <c r="D1162" s="205"/>
    </row>
    <row r="1163" spans="4:4" x14ac:dyDescent="0.3">
      <c r="D1163" s="205"/>
    </row>
    <row r="1164" spans="4:4" x14ac:dyDescent="0.3">
      <c r="D1164" s="205"/>
    </row>
    <row r="1165" spans="4:4" x14ac:dyDescent="0.3">
      <c r="D1165" s="205"/>
    </row>
    <row r="1166" spans="4:4" x14ac:dyDescent="0.3">
      <c r="D1166" s="205"/>
    </row>
    <row r="1167" spans="4:4" x14ac:dyDescent="0.3">
      <c r="D1167" s="205"/>
    </row>
    <row r="1168" spans="4:4" x14ac:dyDescent="0.3">
      <c r="D1168" s="205"/>
    </row>
    <row r="1169" spans="4:4" x14ac:dyDescent="0.3">
      <c r="D1169" s="205"/>
    </row>
    <row r="1170" spans="4:4" x14ac:dyDescent="0.3">
      <c r="D1170" s="205"/>
    </row>
    <row r="1171" spans="4:4" x14ac:dyDescent="0.3">
      <c r="D1171" s="205"/>
    </row>
    <row r="1172" spans="4:4" x14ac:dyDescent="0.3">
      <c r="D1172" s="205"/>
    </row>
    <row r="1173" spans="4:4" x14ac:dyDescent="0.3">
      <c r="D1173" s="205"/>
    </row>
    <row r="1174" spans="4:4" x14ac:dyDescent="0.3">
      <c r="D1174" s="205"/>
    </row>
    <row r="1175" spans="4:4" x14ac:dyDescent="0.3">
      <c r="D1175" s="205"/>
    </row>
    <row r="1176" spans="4:4" x14ac:dyDescent="0.3">
      <c r="D1176" s="205"/>
    </row>
    <row r="1177" spans="4:4" x14ac:dyDescent="0.3">
      <c r="D1177" s="205"/>
    </row>
    <row r="1178" spans="4:4" x14ac:dyDescent="0.3">
      <c r="D1178" s="205"/>
    </row>
    <row r="1179" spans="4:4" x14ac:dyDescent="0.3">
      <c r="D1179" s="205"/>
    </row>
    <row r="1180" spans="4:4" x14ac:dyDescent="0.3">
      <c r="D1180" s="205"/>
    </row>
    <row r="1181" spans="4:4" x14ac:dyDescent="0.3">
      <c r="D1181" s="205"/>
    </row>
    <row r="1182" spans="4:4" x14ac:dyDescent="0.3">
      <c r="D1182" s="205"/>
    </row>
    <row r="1183" spans="4:4" x14ac:dyDescent="0.3">
      <c r="D1183" s="205"/>
    </row>
    <row r="1184" spans="4:4" x14ac:dyDescent="0.3">
      <c r="D1184" s="205"/>
    </row>
    <row r="1185" spans="4:4" x14ac:dyDescent="0.3">
      <c r="D1185" s="205"/>
    </row>
    <row r="1186" spans="4:4" x14ac:dyDescent="0.3">
      <c r="D1186" s="205"/>
    </row>
    <row r="1187" spans="4:4" x14ac:dyDescent="0.3">
      <c r="D1187" s="205"/>
    </row>
    <row r="1188" spans="4:4" x14ac:dyDescent="0.3">
      <c r="D1188" s="205"/>
    </row>
    <row r="1189" spans="4:4" x14ac:dyDescent="0.3">
      <c r="D1189" s="205"/>
    </row>
    <row r="1190" spans="4:4" x14ac:dyDescent="0.3">
      <c r="D1190" s="205"/>
    </row>
    <row r="1191" spans="4:4" x14ac:dyDescent="0.3">
      <c r="D1191" s="205"/>
    </row>
    <row r="1192" spans="4:4" x14ac:dyDescent="0.3">
      <c r="D1192" s="205"/>
    </row>
    <row r="1193" spans="4:4" x14ac:dyDescent="0.3">
      <c r="D1193" s="205"/>
    </row>
    <row r="1194" spans="4:4" x14ac:dyDescent="0.3">
      <c r="D1194" s="205"/>
    </row>
    <row r="1195" spans="4:4" x14ac:dyDescent="0.3">
      <c r="D1195" s="205"/>
    </row>
    <row r="1196" spans="4:4" x14ac:dyDescent="0.3">
      <c r="D1196" s="205"/>
    </row>
    <row r="1197" spans="4:4" x14ac:dyDescent="0.3">
      <c r="D1197" s="205"/>
    </row>
    <row r="1198" spans="4:4" x14ac:dyDescent="0.3">
      <c r="D1198" s="205"/>
    </row>
    <row r="1199" spans="4:4" x14ac:dyDescent="0.3">
      <c r="D1199" s="205"/>
    </row>
    <row r="1200" spans="4:4" x14ac:dyDescent="0.3">
      <c r="D1200" s="205"/>
    </row>
    <row r="1201" spans="4:4" x14ac:dyDescent="0.3">
      <c r="D1201" s="205"/>
    </row>
    <row r="1202" spans="4:4" x14ac:dyDescent="0.3">
      <c r="D1202" s="205"/>
    </row>
    <row r="1203" spans="4:4" x14ac:dyDescent="0.3">
      <c r="D1203" s="205"/>
    </row>
    <row r="1204" spans="4:4" x14ac:dyDescent="0.3">
      <c r="D1204" s="205"/>
    </row>
    <row r="1205" spans="4:4" x14ac:dyDescent="0.3">
      <c r="D1205" s="205"/>
    </row>
    <row r="1206" spans="4:4" x14ac:dyDescent="0.3">
      <c r="D1206" s="205"/>
    </row>
    <row r="1207" spans="4:4" x14ac:dyDescent="0.3">
      <c r="D1207" s="205"/>
    </row>
    <row r="1208" spans="4:4" x14ac:dyDescent="0.3">
      <c r="D1208" s="205"/>
    </row>
    <row r="1209" spans="4:4" x14ac:dyDescent="0.3">
      <c r="D1209" s="205"/>
    </row>
    <row r="1210" spans="4:4" x14ac:dyDescent="0.3">
      <c r="D1210" s="205"/>
    </row>
    <row r="1211" spans="4:4" x14ac:dyDescent="0.3">
      <c r="D1211" s="205"/>
    </row>
    <row r="1212" spans="4:4" x14ac:dyDescent="0.3">
      <c r="D1212" s="205"/>
    </row>
    <row r="1213" spans="4:4" x14ac:dyDescent="0.3">
      <c r="D1213" s="205"/>
    </row>
    <row r="1214" spans="4:4" x14ac:dyDescent="0.3">
      <c r="D1214" s="205"/>
    </row>
    <row r="1215" spans="4:4" x14ac:dyDescent="0.3">
      <c r="D1215" s="205"/>
    </row>
    <row r="1216" spans="4:4" x14ac:dyDescent="0.3">
      <c r="D1216" s="205"/>
    </row>
    <row r="1217" spans="4:4" x14ac:dyDescent="0.3">
      <c r="D1217" s="205"/>
    </row>
    <row r="1218" spans="4:4" x14ac:dyDescent="0.3">
      <c r="D1218" s="205"/>
    </row>
    <row r="1219" spans="4:4" x14ac:dyDescent="0.3">
      <c r="D1219" s="205"/>
    </row>
    <row r="1220" spans="4:4" x14ac:dyDescent="0.3">
      <c r="D1220" s="205"/>
    </row>
    <row r="1221" spans="4:4" x14ac:dyDescent="0.3">
      <c r="D1221" s="205"/>
    </row>
    <row r="1222" spans="4:4" x14ac:dyDescent="0.3">
      <c r="D1222" s="205"/>
    </row>
    <row r="1223" spans="4:4" x14ac:dyDescent="0.3">
      <c r="D1223" s="205"/>
    </row>
    <row r="1224" spans="4:4" x14ac:dyDescent="0.3">
      <c r="D1224" s="205"/>
    </row>
    <row r="1225" spans="4:4" x14ac:dyDescent="0.3">
      <c r="D1225" s="205"/>
    </row>
    <row r="1226" spans="4:4" x14ac:dyDescent="0.3">
      <c r="D1226" s="205"/>
    </row>
    <row r="1227" spans="4:4" x14ac:dyDescent="0.3">
      <c r="D1227" s="205"/>
    </row>
    <row r="1228" spans="4:4" x14ac:dyDescent="0.3">
      <c r="D1228" s="205"/>
    </row>
    <row r="1229" spans="4:4" x14ac:dyDescent="0.3">
      <c r="D1229" s="205"/>
    </row>
    <row r="1230" spans="4:4" x14ac:dyDescent="0.3">
      <c r="D1230" s="205"/>
    </row>
    <row r="1231" spans="4:4" x14ac:dyDescent="0.3">
      <c r="D1231" s="205"/>
    </row>
    <row r="1232" spans="4:4" x14ac:dyDescent="0.3">
      <c r="D1232" s="205"/>
    </row>
    <row r="1233" spans="4:4" x14ac:dyDescent="0.3">
      <c r="D1233" s="205"/>
    </row>
    <row r="1234" spans="4:4" x14ac:dyDescent="0.3">
      <c r="D1234" s="205"/>
    </row>
    <row r="1235" spans="4:4" x14ac:dyDescent="0.3">
      <c r="D1235" s="205"/>
    </row>
    <row r="1236" spans="4:4" x14ac:dyDescent="0.3">
      <c r="D1236" s="205"/>
    </row>
    <row r="1237" spans="4:4" x14ac:dyDescent="0.3">
      <c r="D1237" s="205"/>
    </row>
    <row r="1238" spans="4:4" x14ac:dyDescent="0.3">
      <c r="D1238" s="205"/>
    </row>
    <row r="1239" spans="4:4" x14ac:dyDescent="0.3">
      <c r="D1239" s="205"/>
    </row>
    <row r="1240" spans="4:4" x14ac:dyDescent="0.3">
      <c r="D1240" s="205"/>
    </row>
    <row r="1241" spans="4:4" x14ac:dyDescent="0.3">
      <c r="D1241" s="205"/>
    </row>
    <row r="1242" spans="4:4" x14ac:dyDescent="0.3">
      <c r="D1242" s="205"/>
    </row>
    <row r="1243" spans="4:4" x14ac:dyDescent="0.3">
      <c r="D1243" s="205"/>
    </row>
    <row r="1244" spans="4:4" x14ac:dyDescent="0.3">
      <c r="D1244" s="205"/>
    </row>
    <row r="1245" spans="4:4" x14ac:dyDescent="0.3">
      <c r="D1245" s="205"/>
    </row>
    <row r="1246" spans="4:4" x14ac:dyDescent="0.3">
      <c r="D1246" s="205"/>
    </row>
    <row r="1247" spans="4:4" x14ac:dyDescent="0.3">
      <c r="D1247" s="205"/>
    </row>
    <row r="1248" spans="4:4" x14ac:dyDescent="0.3">
      <c r="D1248" s="205"/>
    </row>
    <row r="1249" spans="4:4" x14ac:dyDescent="0.3">
      <c r="D1249" s="205"/>
    </row>
    <row r="1250" spans="4:4" x14ac:dyDescent="0.3">
      <c r="D1250" s="205"/>
    </row>
    <row r="1251" spans="4:4" x14ac:dyDescent="0.3">
      <c r="D1251" s="205"/>
    </row>
    <row r="1252" spans="4:4" x14ac:dyDescent="0.3">
      <c r="D1252" s="205"/>
    </row>
    <row r="1253" spans="4:4" x14ac:dyDescent="0.3">
      <c r="D1253" s="205"/>
    </row>
    <row r="1254" spans="4:4" x14ac:dyDescent="0.3">
      <c r="D1254" s="205"/>
    </row>
    <row r="1255" spans="4:4" x14ac:dyDescent="0.3">
      <c r="D1255" s="205"/>
    </row>
    <row r="1256" spans="4:4" x14ac:dyDescent="0.3">
      <c r="D1256" s="205"/>
    </row>
    <row r="1257" spans="4:4" x14ac:dyDescent="0.3">
      <c r="D1257" s="205"/>
    </row>
    <row r="1258" spans="4:4" x14ac:dyDescent="0.3">
      <c r="D1258" s="205"/>
    </row>
    <row r="1259" spans="4:4" x14ac:dyDescent="0.3">
      <c r="D1259" s="205"/>
    </row>
    <row r="1260" spans="4:4" x14ac:dyDescent="0.3">
      <c r="D1260" s="205"/>
    </row>
    <row r="1261" spans="4:4" x14ac:dyDescent="0.3">
      <c r="D1261" s="205"/>
    </row>
    <row r="1262" spans="4:4" x14ac:dyDescent="0.3">
      <c r="D1262" s="205"/>
    </row>
    <row r="1263" spans="4:4" x14ac:dyDescent="0.3">
      <c r="D1263" s="205"/>
    </row>
    <row r="1264" spans="4:4" x14ac:dyDescent="0.3">
      <c r="D1264" s="205"/>
    </row>
    <row r="1265" spans="4:4" x14ac:dyDescent="0.3">
      <c r="D1265" s="205"/>
    </row>
    <row r="1266" spans="4:4" x14ac:dyDescent="0.3">
      <c r="D1266" s="205"/>
    </row>
    <row r="1267" spans="4:4" x14ac:dyDescent="0.3">
      <c r="D1267" s="205"/>
    </row>
    <row r="1268" spans="4:4" x14ac:dyDescent="0.3">
      <c r="D1268" s="205"/>
    </row>
    <row r="1269" spans="4:4" x14ac:dyDescent="0.3">
      <c r="D1269" s="205"/>
    </row>
    <row r="1270" spans="4:4" x14ac:dyDescent="0.3">
      <c r="D1270" s="205"/>
    </row>
    <row r="1271" spans="4:4" x14ac:dyDescent="0.3">
      <c r="D1271" s="205"/>
    </row>
    <row r="1272" spans="4:4" x14ac:dyDescent="0.3">
      <c r="D1272" s="205"/>
    </row>
    <row r="1273" spans="4:4" x14ac:dyDescent="0.3">
      <c r="D1273" s="205"/>
    </row>
    <row r="1274" spans="4:4" x14ac:dyDescent="0.3">
      <c r="D1274" s="205"/>
    </row>
    <row r="1275" spans="4:4" x14ac:dyDescent="0.3">
      <c r="D1275" s="205"/>
    </row>
    <row r="1276" spans="4:4" x14ac:dyDescent="0.3">
      <c r="D1276" s="205"/>
    </row>
    <row r="1277" spans="4:4" x14ac:dyDescent="0.3">
      <c r="D1277" s="205"/>
    </row>
    <row r="1278" spans="4:4" x14ac:dyDescent="0.3">
      <c r="D1278" s="205"/>
    </row>
    <row r="1279" spans="4:4" x14ac:dyDescent="0.3">
      <c r="D1279" s="205"/>
    </row>
    <row r="1280" spans="4:4" x14ac:dyDescent="0.3">
      <c r="D1280" s="205"/>
    </row>
    <row r="1281" spans="4:4" x14ac:dyDescent="0.3">
      <c r="D1281" s="205"/>
    </row>
    <row r="1282" spans="4:4" x14ac:dyDescent="0.3">
      <c r="D1282" s="205"/>
    </row>
    <row r="1283" spans="4:4" x14ac:dyDescent="0.3">
      <c r="D1283" s="205"/>
    </row>
    <row r="1284" spans="4:4" x14ac:dyDescent="0.3">
      <c r="D1284" s="205"/>
    </row>
    <row r="1285" spans="4:4" x14ac:dyDescent="0.3">
      <c r="D1285" s="205"/>
    </row>
    <row r="1286" spans="4:4" x14ac:dyDescent="0.3">
      <c r="D1286" s="205"/>
    </row>
    <row r="1287" spans="4:4" x14ac:dyDescent="0.3">
      <c r="D1287" s="205"/>
    </row>
    <row r="1288" spans="4:4" x14ac:dyDescent="0.3">
      <c r="D1288" s="205"/>
    </row>
    <row r="1289" spans="4:4" x14ac:dyDescent="0.3">
      <c r="D1289" s="205"/>
    </row>
    <row r="1290" spans="4:4" x14ac:dyDescent="0.3">
      <c r="D1290" s="205"/>
    </row>
    <row r="1291" spans="4:4" x14ac:dyDescent="0.3">
      <c r="D1291" s="205"/>
    </row>
    <row r="1292" spans="4:4" x14ac:dyDescent="0.3">
      <c r="D1292" s="205"/>
    </row>
    <row r="1293" spans="4:4" x14ac:dyDescent="0.3">
      <c r="D1293" s="205"/>
    </row>
    <row r="1294" spans="4:4" x14ac:dyDescent="0.3">
      <c r="D1294" s="205"/>
    </row>
    <row r="1295" spans="4:4" x14ac:dyDescent="0.3">
      <c r="D1295" s="205"/>
    </row>
    <row r="1296" spans="4:4" x14ac:dyDescent="0.3">
      <c r="D1296" s="205"/>
    </row>
    <row r="1297" spans="4:4" x14ac:dyDescent="0.3">
      <c r="D1297" s="205"/>
    </row>
    <row r="1298" spans="4:4" x14ac:dyDescent="0.3">
      <c r="D1298" s="205"/>
    </row>
    <row r="1299" spans="4:4" x14ac:dyDescent="0.3">
      <c r="D1299" s="205"/>
    </row>
    <row r="1300" spans="4:4" x14ac:dyDescent="0.3">
      <c r="D1300" s="205"/>
    </row>
    <row r="1301" spans="4:4" x14ac:dyDescent="0.3">
      <c r="D1301" s="205"/>
    </row>
    <row r="1302" spans="4:4" x14ac:dyDescent="0.3">
      <c r="D1302" s="205"/>
    </row>
    <row r="1303" spans="4:4" x14ac:dyDescent="0.3">
      <c r="D1303" s="205"/>
    </row>
    <row r="1304" spans="4:4" x14ac:dyDescent="0.3">
      <c r="D1304" s="205"/>
    </row>
    <row r="1305" spans="4:4" x14ac:dyDescent="0.3">
      <c r="D1305" s="205"/>
    </row>
    <row r="1306" spans="4:4" x14ac:dyDescent="0.3">
      <c r="D1306" s="205"/>
    </row>
    <row r="1307" spans="4:4" x14ac:dyDescent="0.3">
      <c r="D1307" s="205"/>
    </row>
    <row r="1308" spans="4:4" x14ac:dyDescent="0.3">
      <c r="D1308" s="205"/>
    </row>
    <row r="1309" spans="4:4" x14ac:dyDescent="0.3">
      <c r="D1309" s="205"/>
    </row>
    <row r="1310" spans="4:4" x14ac:dyDescent="0.3">
      <c r="D1310" s="205"/>
    </row>
    <row r="1311" spans="4:4" x14ac:dyDescent="0.3">
      <c r="D1311" s="205"/>
    </row>
    <row r="1312" spans="4:4" x14ac:dyDescent="0.3">
      <c r="D1312" s="205"/>
    </row>
    <row r="1313" spans="4:4" x14ac:dyDescent="0.3">
      <c r="D1313" s="205"/>
    </row>
    <row r="1314" spans="4:4" x14ac:dyDescent="0.3">
      <c r="D1314" s="205"/>
    </row>
    <row r="1315" spans="4:4" x14ac:dyDescent="0.3">
      <c r="D1315" s="205"/>
    </row>
    <row r="1316" spans="4:4" x14ac:dyDescent="0.3">
      <c r="D1316" s="205"/>
    </row>
    <row r="1317" spans="4:4" x14ac:dyDescent="0.3">
      <c r="D1317" s="205"/>
    </row>
    <row r="1318" spans="4:4" x14ac:dyDescent="0.3">
      <c r="D1318" s="205"/>
    </row>
    <row r="1319" spans="4:4" x14ac:dyDescent="0.3">
      <c r="D1319" s="205"/>
    </row>
    <row r="1320" spans="4:4" x14ac:dyDescent="0.3">
      <c r="D1320" s="205"/>
    </row>
    <row r="1321" spans="4:4" x14ac:dyDescent="0.3">
      <c r="D1321" s="205"/>
    </row>
    <row r="1322" spans="4:4" x14ac:dyDescent="0.3">
      <c r="D1322" s="205"/>
    </row>
    <row r="1323" spans="4:4" x14ac:dyDescent="0.3">
      <c r="D1323" s="205"/>
    </row>
    <row r="1324" spans="4:4" x14ac:dyDescent="0.3">
      <c r="D1324" s="205"/>
    </row>
    <row r="1325" spans="4:4" x14ac:dyDescent="0.3">
      <c r="D1325" s="205"/>
    </row>
    <row r="1326" spans="4:4" x14ac:dyDescent="0.3">
      <c r="D1326" s="205"/>
    </row>
    <row r="1327" spans="4:4" x14ac:dyDescent="0.3">
      <c r="D1327" s="205"/>
    </row>
    <row r="1328" spans="4:4" x14ac:dyDescent="0.3">
      <c r="D1328" s="205"/>
    </row>
    <row r="1329" spans="4:4" x14ac:dyDescent="0.3">
      <c r="D1329" s="205"/>
    </row>
    <row r="1330" spans="4:4" x14ac:dyDescent="0.3">
      <c r="D1330" s="205"/>
    </row>
    <row r="1331" spans="4:4" x14ac:dyDescent="0.3">
      <c r="D1331" s="205"/>
    </row>
    <row r="1332" spans="4:4" x14ac:dyDescent="0.3">
      <c r="D1332" s="205"/>
    </row>
    <row r="1333" spans="4:4" x14ac:dyDescent="0.3">
      <c r="D1333" s="205"/>
    </row>
    <row r="1334" spans="4:4" x14ac:dyDescent="0.3">
      <c r="D1334" s="205"/>
    </row>
    <row r="1335" spans="4:4" x14ac:dyDescent="0.3">
      <c r="D1335" s="205"/>
    </row>
    <row r="1336" spans="4:4" x14ac:dyDescent="0.3">
      <c r="D1336" s="205"/>
    </row>
    <row r="1337" spans="4:4" x14ac:dyDescent="0.3">
      <c r="D1337" s="205"/>
    </row>
    <row r="1338" spans="4:4" x14ac:dyDescent="0.3">
      <c r="D1338" s="205"/>
    </row>
    <row r="1339" spans="4:4" x14ac:dyDescent="0.3">
      <c r="D1339" s="205"/>
    </row>
    <row r="1340" spans="4:4" x14ac:dyDescent="0.3">
      <c r="D1340" s="205"/>
    </row>
    <row r="1341" spans="4:4" x14ac:dyDescent="0.3">
      <c r="D1341" s="205"/>
    </row>
    <row r="1342" spans="4:4" x14ac:dyDescent="0.3">
      <c r="D1342" s="205"/>
    </row>
    <row r="1343" spans="4:4" x14ac:dyDescent="0.3">
      <c r="D1343" s="205"/>
    </row>
    <row r="1344" spans="4:4" x14ac:dyDescent="0.3">
      <c r="D1344" s="205"/>
    </row>
    <row r="1345" spans="4:4" x14ac:dyDescent="0.3">
      <c r="D1345" s="205"/>
    </row>
    <row r="1346" spans="4:4" x14ac:dyDescent="0.3">
      <c r="D1346" s="205"/>
    </row>
    <row r="1347" spans="4:4" x14ac:dyDescent="0.3">
      <c r="D1347" s="205"/>
    </row>
    <row r="1348" spans="4:4" x14ac:dyDescent="0.3">
      <c r="D1348" s="205"/>
    </row>
    <row r="1349" spans="4:4" x14ac:dyDescent="0.3">
      <c r="D1349" s="205"/>
    </row>
    <row r="1350" spans="4:4" x14ac:dyDescent="0.3">
      <c r="D1350" s="205"/>
    </row>
    <row r="1351" spans="4:4" x14ac:dyDescent="0.3">
      <c r="D1351" s="205"/>
    </row>
    <row r="1352" spans="4:4" x14ac:dyDescent="0.3">
      <c r="D1352" s="205"/>
    </row>
    <row r="1353" spans="4:4" x14ac:dyDescent="0.3">
      <c r="D1353" s="205"/>
    </row>
    <row r="1354" spans="4:4" x14ac:dyDescent="0.3">
      <c r="D1354" s="205"/>
    </row>
    <row r="1355" spans="4:4" x14ac:dyDescent="0.3">
      <c r="D1355" s="205"/>
    </row>
    <row r="1356" spans="4:4" x14ac:dyDescent="0.3">
      <c r="D1356" s="205"/>
    </row>
    <row r="1357" spans="4:4" x14ac:dyDescent="0.3">
      <c r="D1357" s="205"/>
    </row>
    <row r="1358" spans="4:4" x14ac:dyDescent="0.3">
      <c r="D1358" s="205"/>
    </row>
    <row r="1359" spans="4:4" x14ac:dyDescent="0.3">
      <c r="D1359" s="205"/>
    </row>
    <row r="1360" spans="4:4" x14ac:dyDescent="0.3">
      <c r="D1360" s="205"/>
    </row>
    <row r="1361" spans="4:4" x14ac:dyDescent="0.3">
      <c r="D1361" s="205"/>
    </row>
    <row r="1362" spans="4:4" x14ac:dyDescent="0.3">
      <c r="D1362" s="205"/>
    </row>
    <row r="1363" spans="4:4" x14ac:dyDescent="0.3">
      <c r="D1363" s="205"/>
    </row>
    <row r="1364" spans="4:4" x14ac:dyDescent="0.3">
      <c r="D1364" s="205"/>
    </row>
    <row r="1365" spans="4:4" x14ac:dyDescent="0.3">
      <c r="D1365" s="205"/>
    </row>
    <row r="1366" spans="4:4" x14ac:dyDescent="0.3">
      <c r="D1366" s="205"/>
    </row>
    <row r="1367" spans="4:4" x14ac:dyDescent="0.3">
      <c r="D1367" s="205"/>
    </row>
    <row r="1368" spans="4:4" x14ac:dyDescent="0.3">
      <c r="D1368" s="205"/>
    </row>
    <row r="1369" spans="4:4" x14ac:dyDescent="0.3">
      <c r="D1369" s="205"/>
    </row>
    <row r="1370" spans="4:4" x14ac:dyDescent="0.3">
      <c r="D1370" s="205"/>
    </row>
    <row r="1371" spans="4:4" x14ac:dyDescent="0.3">
      <c r="D1371" s="205"/>
    </row>
    <row r="1372" spans="4:4" x14ac:dyDescent="0.3">
      <c r="D1372" s="205"/>
    </row>
    <row r="1373" spans="4:4" x14ac:dyDescent="0.3">
      <c r="D1373" s="205"/>
    </row>
    <row r="1374" spans="4:4" x14ac:dyDescent="0.3">
      <c r="D1374" s="205"/>
    </row>
    <row r="1375" spans="4:4" x14ac:dyDescent="0.3">
      <c r="D1375" s="205"/>
    </row>
    <row r="1376" spans="4:4" x14ac:dyDescent="0.3">
      <c r="D1376" s="205"/>
    </row>
    <row r="1377" spans="4:4" x14ac:dyDescent="0.3">
      <c r="D1377" s="205"/>
    </row>
    <row r="1378" spans="4:4" x14ac:dyDescent="0.3">
      <c r="D1378" s="205"/>
    </row>
    <row r="1379" spans="4:4" x14ac:dyDescent="0.3">
      <c r="D1379" s="205"/>
    </row>
    <row r="1380" spans="4:4" x14ac:dyDescent="0.3">
      <c r="D1380" s="205"/>
    </row>
    <row r="1381" spans="4:4" x14ac:dyDescent="0.3">
      <c r="D1381" s="205"/>
    </row>
    <row r="1382" spans="4:4" x14ac:dyDescent="0.3">
      <c r="D1382" s="205"/>
    </row>
    <row r="1383" spans="4:4" x14ac:dyDescent="0.3">
      <c r="D1383" s="205"/>
    </row>
    <row r="1384" spans="4:4" x14ac:dyDescent="0.3">
      <c r="D1384" s="205"/>
    </row>
    <row r="1385" spans="4:4" x14ac:dyDescent="0.3">
      <c r="D1385" s="205"/>
    </row>
    <row r="1386" spans="4:4" x14ac:dyDescent="0.3">
      <c r="D1386" s="205"/>
    </row>
    <row r="1387" spans="4:4" x14ac:dyDescent="0.3">
      <c r="D1387" s="205"/>
    </row>
    <row r="1388" spans="4:4" x14ac:dyDescent="0.3">
      <c r="D1388" s="205"/>
    </row>
    <row r="1389" spans="4:4" x14ac:dyDescent="0.3">
      <c r="D1389" s="205"/>
    </row>
    <row r="1390" spans="4:4" x14ac:dyDescent="0.3">
      <c r="D1390" s="205"/>
    </row>
    <row r="1391" spans="4:4" x14ac:dyDescent="0.3">
      <c r="D1391" s="205"/>
    </row>
    <row r="1392" spans="4:4" x14ac:dyDescent="0.3">
      <c r="D1392" s="205"/>
    </row>
    <row r="1393" spans="4:4" x14ac:dyDescent="0.3">
      <c r="D1393" s="205"/>
    </row>
    <row r="1394" spans="4:4" x14ac:dyDescent="0.3">
      <c r="D1394" s="205"/>
    </row>
    <row r="1395" spans="4:4" x14ac:dyDescent="0.3">
      <c r="D1395" s="205"/>
    </row>
    <row r="1396" spans="4:4" x14ac:dyDescent="0.3">
      <c r="D1396" s="205"/>
    </row>
    <row r="1397" spans="4:4" x14ac:dyDescent="0.3">
      <c r="D1397" s="205"/>
    </row>
    <row r="1398" spans="4:4" x14ac:dyDescent="0.3">
      <c r="D1398" s="205"/>
    </row>
    <row r="1399" spans="4:4" x14ac:dyDescent="0.3">
      <c r="D1399" s="205"/>
    </row>
    <row r="1400" spans="4:4" x14ac:dyDescent="0.3">
      <c r="D1400" s="205"/>
    </row>
    <row r="1401" spans="4:4" x14ac:dyDescent="0.3">
      <c r="D1401" s="205"/>
    </row>
    <row r="1402" spans="4:4" x14ac:dyDescent="0.3">
      <c r="D1402" s="205"/>
    </row>
    <row r="1403" spans="4:4" x14ac:dyDescent="0.3">
      <c r="D1403" s="205"/>
    </row>
    <row r="1404" spans="4:4" x14ac:dyDescent="0.3">
      <c r="D1404" s="205"/>
    </row>
    <row r="1405" spans="4:4" x14ac:dyDescent="0.3">
      <c r="D1405" s="205"/>
    </row>
    <row r="1406" spans="4:4" x14ac:dyDescent="0.3">
      <c r="D1406" s="205"/>
    </row>
    <row r="1407" spans="4:4" x14ac:dyDescent="0.3">
      <c r="D1407" s="205"/>
    </row>
    <row r="1408" spans="4:4" x14ac:dyDescent="0.3">
      <c r="D1408" s="205"/>
    </row>
    <row r="1409" spans="4:4" x14ac:dyDescent="0.3">
      <c r="D1409" s="205"/>
    </row>
    <row r="1410" spans="4:4" x14ac:dyDescent="0.3">
      <c r="D1410" s="205"/>
    </row>
    <row r="1411" spans="4:4" x14ac:dyDescent="0.3">
      <c r="D1411" s="205"/>
    </row>
    <row r="1412" spans="4:4" x14ac:dyDescent="0.3">
      <c r="D1412" s="205"/>
    </row>
    <row r="1413" spans="4:4" x14ac:dyDescent="0.3">
      <c r="D1413" s="205"/>
    </row>
    <row r="1414" spans="4:4" x14ac:dyDescent="0.3">
      <c r="D1414" s="205"/>
    </row>
    <row r="1415" spans="4:4" x14ac:dyDescent="0.3">
      <c r="D1415" s="205"/>
    </row>
    <row r="1416" spans="4:4" x14ac:dyDescent="0.3">
      <c r="D1416" s="205"/>
    </row>
    <row r="1417" spans="4:4" x14ac:dyDescent="0.3">
      <c r="D1417" s="205"/>
    </row>
    <row r="1418" spans="4:4" x14ac:dyDescent="0.3">
      <c r="D1418" s="205"/>
    </row>
    <row r="1419" spans="4:4" x14ac:dyDescent="0.3">
      <c r="D1419" s="205"/>
    </row>
    <row r="1420" spans="4:4" x14ac:dyDescent="0.3">
      <c r="D1420" s="205"/>
    </row>
    <row r="1421" spans="4:4" x14ac:dyDescent="0.3">
      <c r="D1421" s="205"/>
    </row>
    <row r="1422" spans="4:4" x14ac:dyDescent="0.3">
      <c r="D1422" s="205"/>
    </row>
    <row r="1423" spans="4:4" x14ac:dyDescent="0.3">
      <c r="D1423" s="205"/>
    </row>
    <row r="1424" spans="4:4" x14ac:dyDescent="0.3">
      <c r="D1424" s="205"/>
    </row>
    <row r="1425" spans="4:4" x14ac:dyDescent="0.3">
      <c r="D1425" s="205"/>
    </row>
    <row r="1426" spans="4:4" x14ac:dyDescent="0.3">
      <c r="D1426" s="205"/>
    </row>
    <row r="1427" spans="4:4" x14ac:dyDescent="0.3">
      <c r="D1427" s="205"/>
    </row>
    <row r="1428" spans="4:4" x14ac:dyDescent="0.3">
      <c r="D1428" s="205"/>
    </row>
    <row r="1429" spans="4:4" x14ac:dyDescent="0.3">
      <c r="D1429" s="205"/>
    </row>
    <row r="1430" spans="4:4" x14ac:dyDescent="0.3">
      <c r="D1430" s="205"/>
    </row>
    <row r="1431" spans="4:4" x14ac:dyDescent="0.3">
      <c r="D1431" s="205"/>
    </row>
    <row r="1432" spans="4:4" x14ac:dyDescent="0.3">
      <c r="D1432" s="205"/>
    </row>
    <row r="1433" spans="4:4" x14ac:dyDescent="0.3">
      <c r="D1433" s="205"/>
    </row>
    <row r="1434" spans="4:4" x14ac:dyDescent="0.3">
      <c r="D1434" s="205"/>
    </row>
    <row r="1435" spans="4:4" x14ac:dyDescent="0.3">
      <c r="D1435" s="205"/>
    </row>
    <row r="1436" spans="4:4" x14ac:dyDescent="0.3">
      <c r="D1436" s="205"/>
    </row>
    <row r="1437" spans="4:4" x14ac:dyDescent="0.3">
      <c r="D1437" s="205"/>
    </row>
    <row r="1438" spans="4:4" x14ac:dyDescent="0.3">
      <c r="D1438" s="205"/>
    </row>
    <row r="1439" spans="4:4" x14ac:dyDescent="0.3">
      <c r="D1439" s="205"/>
    </row>
    <row r="1440" spans="4:4" x14ac:dyDescent="0.3">
      <c r="D1440" s="205"/>
    </row>
    <row r="1441" spans="4:4" x14ac:dyDescent="0.3">
      <c r="D1441" s="205"/>
    </row>
    <row r="1442" spans="4:4" x14ac:dyDescent="0.3">
      <c r="D1442" s="205"/>
    </row>
    <row r="1443" spans="4:4" x14ac:dyDescent="0.3">
      <c r="D1443" s="205"/>
    </row>
    <row r="1444" spans="4:4" x14ac:dyDescent="0.3">
      <c r="D1444" s="205"/>
    </row>
    <row r="1445" spans="4:4" x14ac:dyDescent="0.3">
      <c r="D1445" s="205"/>
    </row>
    <row r="1446" spans="4:4" x14ac:dyDescent="0.3">
      <c r="D1446" s="205"/>
    </row>
    <row r="1447" spans="4:4" x14ac:dyDescent="0.3">
      <c r="D1447" s="205"/>
    </row>
    <row r="1448" spans="4:4" x14ac:dyDescent="0.3">
      <c r="D1448" s="205"/>
    </row>
    <row r="1449" spans="4:4" x14ac:dyDescent="0.3">
      <c r="D1449" s="205"/>
    </row>
    <row r="1450" spans="4:4" x14ac:dyDescent="0.3">
      <c r="D1450" s="205"/>
    </row>
    <row r="1451" spans="4:4" x14ac:dyDescent="0.3">
      <c r="D1451" s="205"/>
    </row>
    <row r="1452" spans="4:4" x14ac:dyDescent="0.3">
      <c r="D1452" s="205"/>
    </row>
    <row r="1453" spans="4:4" x14ac:dyDescent="0.3">
      <c r="D1453" s="205"/>
    </row>
    <row r="1454" spans="4:4" x14ac:dyDescent="0.3">
      <c r="D1454" s="205"/>
    </row>
    <row r="1455" spans="4:4" x14ac:dyDescent="0.3">
      <c r="D1455" s="205"/>
    </row>
    <row r="1456" spans="4:4" x14ac:dyDescent="0.3">
      <c r="D1456" s="205"/>
    </row>
    <row r="1457" spans="4:4" x14ac:dyDescent="0.3">
      <c r="D1457" s="205"/>
    </row>
    <row r="1458" spans="4:4" x14ac:dyDescent="0.3">
      <c r="D1458" s="205"/>
    </row>
    <row r="1459" spans="4:4" x14ac:dyDescent="0.3">
      <c r="D1459" s="205"/>
    </row>
    <row r="1460" spans="4:4" x14ac:dyDescent="0.3">
      <c r="D1460" s="205"/>
    </row>
    <row r="1461" spans="4:4" x14ac:dyDescent="0.3">
      <c r="D1461" s="205"/>
    </row>
    <row r="1462" spans="4:4" x14ac:dyDescent="0.3">
      <c r="D1462" s="205"/>
    </row>
    <row r="1463" spans="4:4" x14ac:dyDescent="0.3">
      <c r="D1463" s="205"/>
    </row>
    <row r="1464" spans="4:4" x14ac:dyDescent="0.3">
      <c r="D1464" s="205"/>
    </row>
    <row r="1465" spans="4:4" x14ac:dyDescent="0.3">
      <c r="D1465" s="205"/>
    </row>
    <row r="1466" spans="4:4" x14ac:dyDescent="0.3">
      <c r="D1466" s="205"/>
    </row>
    <row r="1467" spans="4:4" x14ac:dyDescent="0.3">
      <c r="D1467" s="205"/>
    </row>
    <row r="1468" spans="4:4" x14ac:dyDescent="0.3">
      <c r="D1468" s="205"/>
    </row>
    <row r="1469" spans="4:4" x14ac:dyDescent="0.3">
      <c r="D1469" s="205"/>
    </row>
    <row r="1470" spans="4:4" x14ac:dyDescent="0.3">
      <c r="D1470" s="205"/>
    </row>
    <row r="1471" spans="4:4" x14ac:dyDescent="0.3">
      <c r="D1471" s="205"/>
    </row>
    <row r="1472" spans="4:4" x14ac:dyDescent="0.3">
      <c r="D1472" s="205"/>
    </row>
    <row r="1473" spans="4:4" x14ac:dyDescent="0.3">
      <c r="D1473" s="205"/>
    </row>
    <row r="1474" spans="4:4" x14ac:dyDescent="0.3">
      <c r="D1474" s="205"/>
    </row>
    <row r="1475" spans="4:4" x14ac:dyDescent="0.3">
      <c r="D1475" s="205"/>
    </row>
    <row r="1476" spans="4:4" x14ac:dyDescent="0.3">
      <c r="D1476" s="205"/>
    </row>
    <row r="1477" spans="4:4" x14ac:dyDescent="0.3">
      <c r="D1477" s="205"/>
    </row>
    <row r="1478" spans="4:4" x14ac:dyDescent="0.3">
      <c r="D1478" s="205"/>
    </row>
    <row r="1479" spans="4:4" x14ac:dyDescent="0.3">
      <c r="D1479" s="205"/>
    </row>
    <row r="1480" spans="4:4" x14ac:dyDescent="0.3">
      <c r="D1480" s="205"/>
    </row>
    <row r="1481" spans="4:4" x14ac:dyDescent="0.3">
      <c r="D1481" s="205"/>
    </row>
    <row r="1482" spans="4:4" x14ac:dyDescent="0.3">
      <c r="D1482" s="205"/>
    </row>
    <row r="1483" spans="4:4" x14ac:dyDescent="0.3">
      <c r="D1483" s="205"/>
    </row>
    <row r="1484" spans="4:4" x14ac:dyDescent="0.3">
      <c r="D1484" s="205"/>
    </row>
    <row r="1485" spans="4:4" x14ac:dyDescent="0.3">
      <c r="D1485" s="205"/>
    </row>
    <row r="1486" spans="4:4" x14ac:dyDescent="0.3">
      <c r="D1486" s="205"/>
    </row>
    <row r="1487" spans="4:4" x14ac:dyDescent="0.3">
      <c r="D1487" s="205"/>
    </row>
    <row r="1488" spans="4:4" x14ac:dyDescent="0.3">
      <c r="D1488" s="205"/>
    </row>
    <row r="1489" spans="4:4" x14ac:dyDescent="0.3">
      <c r="D1489" s="205"/>
    </row>
    <row r="1490" spans="4:4" x14ac:dyDescent="0.3">
      <c r="D1490" s="205"/>
    </row>
    <row r="1491" spans="4:4" x14ac:dyDescent="0.3">
      <c r="D1491" s="205"/>
    </row>
    <row r="1492" spans="4:4" x14ac:dyDescent="0.3">
      <c r="D1492" s="205"/>
    </row>
    <row r="1493" spans="4:4" x14ac:dyDescent="0.3">
      <c r="D1493" s="205"/>
    </row>
    <row r="1494" spans="4:4" x14ac:dyDescent="0.3">
      <c r="D1494" s="205"/>
    </row>
    <row r="1495" spans="4:4" x14ac:dyDescent="0.3">
      <c r="D1495" s="205"/>
    </row>
    <row r="1496" spans="4:4" x14ac:dyDescent="0.3">
      <c r="D1496" s="205"/>
    </row>
    <row r="1497" spans="4:4" x14ac:dyDescent="0.3">
      <c r="D1497" s="205"/>
    </row>
    <row r="1498" spans="4:4" x14ac:dyDescent="0.3">
      <c r="D1498" s="205"/>
    </row>
    <row r="1499" spans="4:4" x14ac:dyDescent="0.3">
      <c r="D1499" s="205"/>
    </row>
    <row r="1500" spans="4:4" x14ac:dyDescent="0.3">
      <c r="D1500" s="205"/>
    </row>
    <row r="1501" spans="4:4" x14ac:dyDescent="0.3">
      <c r="D1501" s="205"/>
    </row>
    <row r="1502" spans="4:4" x14ac:dyDescent="0.3">
      <c r="D1502" s="205"/>
    </row>
    <row r="1503" spans="4:4" x14ac:dyDescent="0.3">
      <c r="D1503" s="205"/>
    </row>
    <row r="1504" spans="4:4" x14ac:dyDescent="0.3">
      <c r="D1504" s="205"/>
    </row>
    <row r="1505" spans="4:4" x14ac:dyDescent="0.3">
      <c r="D1505" s="205"/>
    </row>
    <row r="1506" spans="4:4" x14ac:dyDescent="0.3">
      <c r="D1506" s="205"/>
    </row>
    <row r="1507" spans="4:4" x14ac:dyDescent="0.3">
      <c r="D1507" s="205"/>
    </row>
    <row r="1508" spans="4:4" x14ac:dyDescent="0.3">
      <c r="D1508" s="205"/>
    </row>
    <row r="1509" spans="4:4" x14ac:dyDescent="0.3">
      <c r="D1509" s="205"/>
    </row>
    <row r="1510" spans="4:4" x14ac:dyDescent="0.3">
      <c r="D1510" s="205"/>
    </row>
    <row r="1511" spans="4:4" x14ac:dyDescent="0.3">
      <c r="D1511" s="205"/>
    </row>
    <row r="1512" spans="4:4" x14ac:dyDescent="0.3">
      <c r="D1512" s="205"/>
    </row>
    <row r="1513" spans="4:4" x14ac:dyDescent="0.3">
      <c r="D1513" s="205"/>
    </row>
    <row r="1514" spans="4:4" x14ac:dyDescent="0.3">
      <c r="D1514" s="205"/>
    </row>
    <row r="1515" spans="4:4" x14ac:dyDescent="0.3">
      <c r="D1515" s="205"/>
    </row>
    <row r="1516" spans="4:4" x14ac:dyDescent="0.3">
      <c r="D1516" s="205"/>
    </row>
    <row r="1517" spans="4:4" x14ac:dyDescent="0.3">
      <c r="D1517" s="205"/>
    </row>
    <row r="1518" spans="4:4" x14ac:dyDescent="0.3">
      <c r="D1518" s="205"/>
    </row>
    <row r="1519" spans="4:4" x14ac:dyDescent="0.3">
      <c r="D1519" s="205"/>
    </row>
    <row r="1520" spans="4:4" x14ac:dyDescent="0.3">
      <c r="D1520" s="205"/>
    </row>
    <row r="1521" spans="4:4" x14ac:dyDescent="0.3">
      <c r="D1521" s="205"/>
    </row>
    <row r="1522" spans="4:4" x14ac:dyDescent="0.3">
      <c r="D1522" s="205"/>
    </row>
    <row r="1523" spans="4:4" x14ac:dyDescent="0.3">
      <c r="D1523" s="205"/>
    </row>
    <row r="1524" spans="4:4" x14ac:dyDescent="0.3">
      <c r="D1524" s="205"/>
    </row>
    <row r="1525" spans="4:4" x14ac:dyDescent="0.3">
      <c r="D1525" s="205"/>
    </row>
    <row r="1526" spans="4:4" x14ac:dyDescent="0.3">
      <c r="D1526" s="205"/>
    </row>
    <row r="1527" spans="4:4" x14ac:dyDescent="0.3">
      <c r="D1527" s="205"/>
    </row>
    <row r="1528" spans="4:4" x14ac:dyDescent="0.3">
      <c r="D1528" s="205"/>
    </row>
    <row r="1529" spans="4:4" x14ac:dyDescent="0.3">
      <c r="D1529" s="205"/>
    </row>
    <row r="1530" spans="4:4" x14ac:dyDescent="0.3">
      <c r="D1530" s="205"/>
    </row>
    <row r="1531" spans="4:4" x14ac:dyDescent="0.3">
      <c r="D1531" s="205"/>
    </row>
    <row r="1532" spans="4:4" x14ac:dyDescent="0.3">
      <c r="D1532" s="205"/>
    </row>
    <row r="1533" spans="4:4" x14ac:dyDescent="0.3">
      <c r="D1533" s="205"/>
    </row>
    <row r="1534" spans="4:4" x14ac:dyDescent="0.3">
      <c r="D1534" s="205"/>
    </row>
    <row r="1535" spans="4:4" x14ac:dyDescent="0.3">
      <c r="D1535" s="205"/>
    </row>
    <row r="1536" spans="4:4" x14ac:dyDescent="0.3">
      <c r="D1536" s="205"/>
    </row>
    <row r="1537" spans="4:4" x14ac:dyDescent="0.3">
      <c r="D1537" s="205"/>
    </row>
    <row r="1538" spans="4:4" x14ac:dyDescent="0.3">
      <c r="D1538" s="205"/>
    </row>
    <row r="1539" spans="4:4" x14ac:dyDescent="0.3">
      <c r="D1539" s="205"/>
    </row>
    <row r="1540" spans="4:4" x14ac:dyDescent="0.3">
      <c r="D1540" s="205"/>
    </row>
    <row r="1541" spans="4:4" x14ac:dyDescent="0.3">
      <c r="D1541" s="205"/>
    </row>
    <row r="1542" spans="4:4" x14ac:dyDescent="0.3">
      <c r="D1542" s="205"/>
    </row>
    <row r="1543" spans="4:4" x14ac:dyDescent="0.3">
      <c r="D1543" s="205"/>
    </row>
    <row r="1544" spans="4:4" x14ac:dyDescent="0.3">
      <c r="D1544" s="205"/>
    </row>
    <row r="1545" spans="4:4" x14ac:dyDescent="0.3">
      <c r="D1545" s="205"/>
    </row>
    <row r="1546" spans="4:4" x14ac:dyDescent="0.3">
      <c r="D1546" s="205"/>
    </row>
    <row r="1547" spans="4:4" x14ac:dyDescent="0.3">
      <c r="D1547" s="205"/>
    </row>
    <row r="1548" spans="4:4" x14ac:dyDescent="0.3">
      <c r="D1548" s="205"/>
    </row>
    <row r="1549" spans="4:4" x14ac:dyDescent="0.3">
      <c r="D1549" s="205"/>
    </row>
    <row r="1550" spans="4:4" x14ac:dyDescent="0.3">
      <c r="D1550" s="205"/>
    </row>
    <row r="1551" spans="4:4" x14ac:dyDescent="0.3">
      <c r="D1551" s="205"/>
    </row>
    <row r="1552" spans="4:4" x14ac:dyDescent="0.3">
      <c r="D1552" s="205"/>
    </row>
    <row r="1553" spans="4:4" x14ac:dyDescent="0.3">
      <c r="D1553" s="205"/>
    </row>
    <row r="1554" spans="4:4" x14ac:dyDescent="0.3">
      <c r="D1554" s="205"/>
    </row>
    <row r="1555" spans="4:4" x14ac:dyDescent="0.3">
      <c r="D1555" s="205"/>
    </row>
    <row r="1556" spans="4:4" x14ac:dyDescent="0.3">
      <c r="D1556" s="205"/>
    </row>
    <row r="1557" spans="4:4" x14ac:dyDescent="0.3">
      <c r="D1557" s="205"/>
    </row>
    <row r="1558" spans="4:4" x14ac:dyDescent="0.3">
      <c r="D1558" s="205"/>
    </row>
    <row r="1559" spans="4:4" x14ac:dyDescent="0.3">
      <c r="D1559" s="205"/>
    </row>
    <row r="1560" spans="4:4" x14ac:dyDescent="0.3">
      <c r="D1560" s="205"/>
    </row>
    <row r="1561" spans="4:4" x14ac:dyDescent="0.3">
      <c r="D1561" s="205"/>
    </row>
    <row r="1562" spans="4:4" x14ac:dyDescent="0.3">
      <c r="D1562" s="205"/>
    </row>
    <row r="1563" spans="4:4" x14ac:dyDescent="0.3">
      <c r="D1563" s="205"/>
    </row>
    <row r="1564" spans="4:4" x14ac:dyDescent="0.3">
      <c r="D1564" s="205"/>
    </row>
    <row r="1565" spans="4:4" x14ac:dyDescent="0.3">
      <c r="D1565" s="205"/>
    </row>
    <row r="1566" spans="4:4" x14ac:dyDescent="0.3">
      <c r="D1566" s="205"/>
    </row>
    <row r="1567" spans="4:4" x14ac:dyDescent="0.3">
      <c r="D1567" s="205"/>
    </row>
    <row r="1568" spans="4:4" x14ac:dyDescent="0.3">
      <c r="D1568" s="205"/>
    </row>
    <row r="1569" spans="4:4" x14ac:dyDescent="0.3">
      <c r="D1569" s="205"/>
    </row>
    <row r="1570" spans="4:4" x14ac:dyDescent="0.3">
      <c r="D1570" s="205"/>
    </row>
    <row r="1571" spans="4:4" x14ac:dyDescent="0.3">
      <c r="D1571" s="205"/>
    </row>
    <row r="1572" spans="4:4" x14ac:dyDescent="0.3">
      <c r="D1572" s="205"/>
    </row>
    <row r="1573" spans="4:4" x14ac:dyDescent="0.3">
      <c r="D1573" s="205"/>
    </row>
    <row r="1574" spans="4:4" x14ac:dyDescent="0.3">
      <c r="D1574" s="205"/>
    </row>
    <row r="1575" spans="4:4" x14ac:dyDescent="0.3">
      <c r="D1575" s="205"/>
    </row>
    <row r="1576" spans="4:4" x14ac:dyDescent="0.3">
      <c r="D1576" s="205"/>
    </row>
    <row r="1577" spans="4:4" x14ac:dyDescent="0.3">
      <c r="D1577" s="205"/>
    </row>
    <row r="1578" spans="4:4" x14ac:dyDescent="0.3">
      <c r="D1578" s="205"/>
    </row>
    <row r="1579" spans="4:4" x14ac:dyDescent="0.3">
      <c r="D1579" s="205"/>
    </row>
    <row r="1580" spans="4:4" x14ac:dyDescent="0.3">
      <c r="D1580" s="205"/>
    </row>
    <row r="1581" spans="4:4" x14ac:dyDescent="0.3">
      <c r="D1581" s="205"/>
    </row>
    <row r="1582" spans="4:4" x14ac:dyDescent="0.3">
      <c r="D1582" s="205"/>
    </row>
    <row r="1583" spans="4:4" x14ac:dyDescent="0.3">
      <c r="D1583" s="205"/>
    </row>
    <row r="1584" spans="4:4" x14ac:dyDescent="0.3">
      <c r="D1584" s="205"/>
    </row>
    <row r="1585" spans="4:4" x14ac:dyDescent="0.3">
      <c r="D1585" s="205"/>
    </row>
    <row r="1586" spans="4:4" x14ac:dyDescent="0.3">
      <c r="D1586" s="205"/>
    </row>
    <row r="1587" spans="4:4" x14ac:dyDescent="0.3">
      <c r="D1587" s="205"/>
    </row>
    <row r="1588" spans="4:4" x14ac:dyDescent="0.3">
      <c r="D1588" s="205"/>
    </row>
    <row r="1589" spans="4:4" x14ac:dyDescent="0.3">
      <c r="D1589" s="205"/>
    </row>
    <row r="1590" spans="4:4" x14ac:dyDescent="0.3">
      <c r="D1590" s="205"/>
    </row>
    <row r="1591" spans="4:4" x14ac:dyDescent="0.3">
      <c r="D1591" s="205"/>
    </row>
    <row r="1592" spans="4:4" x14ac:dyDescent="0.3">
      <c r="D1592" s="205"/>
    </row>
    <row r="1593" spans="4:4" x14ac:dyDescent="0.3">
      <c r="D1593" s="205"/>
    </row>
    <row r="1594" spans="4:4" x14ac:dyDescent="0.3">
      <c r="D1594" s="205"/>
    </row>
    <row r="1595" spans="4:4" x14ac:dyDescent="0.3">
      <c r="D1595" s="205"/>
    </row>
    <row r="1596" spans="4:4" x14ac:dyDescent="0.3">
      <c r="D1596" s="205"/>
    </row>
    <row r="1597" spans="4:4" x14ac:dyDescent="0.3">
      <c r="D1597" s="205"/>
    </row>
    <row r="1598" spans="4:4" x14ac:dyDescent="0.3">
      <c r="D1598" s="205"/>
    </row>
    <row r="1599" spans="4:4" x14ac:dyDescent="0.3">
      <c r="D1599" s="205"/>
    </row>
    <row r="1600" spans="4:4" x14ac:dyDescent="0.3">
      <c r="D1600" s="205"/>
    </row>
    <row r="1601" spans="4:4" x14ac:dyDescent="0.3">
      <c r="D1601" s="205"/>
    </row>
    <row r="1602" spans="4:4" x14ac:dyDescent="0.3">
      <c r="D1602" s="205"/>
    </row>
    <row r="1603" spans="4:4" x14ac:dyDescent="0.3">
      <c r="D1603" s="205"/>
    </row>
    <row r="1604" spans="4:4" x14ac:dyDescent="0.3">
      <c r="D1604" s="205"/>
    </row>
    <row r="1605" spans="4:4" x14ac:dyDescent="0.3">
      <c r="D1605" s="205"/>
    </row>
    <row r="1606" spans="4:4" x14ac:dyDescent="0.3">
      <c r="D1606" s="205"/>
    </row>
    <row r="1607" spans="4:4" x14ac:dyDescent="0.3">
      <c r="D1607" s="205"/>
    </row>
    <row r="1608" spans="4:4" x14ac:dyDescent="0.3">
      <c r="D1608" s="205"/>
    </row>
    <row r="1609" spans="4:4" x14ac:dyDescent="0.3">
      <c r="D1609" s="205"/>
    </row>
    <row r="1610" spans="4:4" x14ac:dyDescent="0.3">
      <c r="D1610" s="205"/>
    </row>
    <row r="1611" spans="4:4" x14ac:dyDescent="0.3">
      <c r="D1611" s="205"/>
    </row>
    <row r="1612" spans="4:4" x14ac:dyDescent="0.3">
      <c r="D1612" s="205"/>
    </row>
    <row r="1613" spans="4:4" x14ac:dyDescent="0.3">
      <c r="D1613" s="205"/>
    </row>
    <row r="1614" spans="4:4" x14ac:dyDescent="0.3">
      <c r="D1614" s="205"/>
    </row>
    <row r="1615" spans="4:4" x14ac:dyDescent="0.3">
      <c r="D1615" s="205"/>
    </row>
    <row r="1616" spans="4:4" x14ac:dyDescent="0.3">
      <c r="D1616" s="205"/>
    </row>
    <row r="1617" spans="4:4" x14ac:dyDescent="0.3">
      <c r="D1617" s="205"/>
    </row>
    <row r="1618" spans="4:4" x14ac:dyDescent="0.3">
      <c r="D1618" s="205"/>
    </row>
    <row r="1619" spans="4:4" x14ac:dyDescent="0.3">
      <c r="D1619" s="205"/>
    </row>
    <row r="1620" spans="4:4" x14ac:dyDescent="0.3">
      <c r="D1620" s="205"/>
    </row>
    <row r="1621" spans="4:4" x14ac:dyDescent="0.3">
      <c r="D1621" s="205"/>
    </row>
    <row r="1622" spans="4:4" x14ac:dyDescent="0.3">
      <c r="D1622" s="205"/>
    </row>
    <row r="1623" spans="4:4" x14ac:dyDescent="0.3">
      <c r="D1623" s="205"/>
    </row>
    <row r="1624" spans="4:4" x14ac:dyDescent="0.3">
      <c r="D1624" s="205"/>
    </row>
    <row r="1625" spans="4:4" x14ac:dyDescent="0.3">
      <c r="D1625" s="205"/>
    </row>
    <row r="1626" spans="4:4" x14ac:dyDescent="0.3">
      <c r="D1626" s="205"/>
    </row>
    <row r="1627" spans="4:4" x14ac:dyDescent="0.3">
      <c r="D1627" s="205"/>
    </row>
    <row r="1628" spans="4:4" x14ac:dyDescent="0.3">
      <c r="D1628" s="205"/>
    </row>
    <row r="1629" spans="4:4" x14ac:dyDescent="0.3">
      <c r="D1629" s="205"/>
    </row>
    <row r="1630" spans="4:4" x14ac:dyDescent="0.3">
      <c r="D1630" s="205"/>
    </row>
    <row r="1631" spans="4:4" x14ac:dyDescent="0.3">
      <c r="D1631" s="205"/>
    </row>
    <row r="1632" spans="4:4" x14ac:dyDescent="0.3">
      <c r="D1632" s="205"/>
    </row>
    <row r="1633" spans="4:4" x14ac:dyDescent="0.3">
      <c r="D1633" s="205"/>
    </row>
    <row r="1634" spans="4:4" x14ac:dyDescent="0.3">
      <c r="D1634" s="205"/>
    </row>
    <row r="1635" spans="4:4" x14ac:dyDescent="0.3">
      <c r="D1635" s="205"/>
    </row>
    <row r="1636" spans="4:4" x14ac:dyDescent="0.3">
      <c r="D1636" s="205"/>
    </row>
    <row r="1637" spans="4:4" x14ac:dyDescent="0.3">
      <c r="D1637" s="205"/>
    </row>
    <row r="1638" spans="4:4" x14ac:dyDescent="0.3">
      <c r="D1638" s="205"/>
    </row>
    <row r="1639" spans="4:4" x14ac:dyDescent="0.3">
      <c r="D1639" s="205"/>
    </row>
    <row r="1640" spans="4:4" x14ac:dyDescent="0.3">
      <c r="D1640" s="205"/>
    </row>
    <row r="1641" spans="4:4" x14ac:dyDescent="0.3">
      <c r="D1641" s="205"/>
    </row>
    <row r="1642" spans="4:4" x14ac:dyDescent="0.3">
      <c r="D1642" s="205"/>
    </row>
    <row r="1643" spans="4:4" x14ac:dyDescent="0.3">
      <c r="D1643" s="205"/>
    </row>
    <row r="1644" spans="4:4" x14ac:dyDescent="0.3">
      <c r="D1644" s="205"/>
    </row>
    <row r="1645" spans="4:4" x14ac:dyDescent="0.3">
      <c r="D1645" s="205"/>
    </row>
    <row r="1646" spans="4:4" x14ac:dyDescent="0.3">
      <c r="D1646" s="205"/>
    </row>
    <row r="1647" spans="4:4" x14ac:dyDescent="0.3">
      <c r="D1647" s="205"/>
    </row>
    <row r="1648" spans="4:4" x14ac:dyDescent="0.3">
      <c r="D1648" s="205"/>
    </row>
    <row r="1649" spans="4:4" x14ac:dyDescent="0.3">
      <c r="D1649" s="205"/>
    </row>
    <row r="1650" spans="4:4" x14ac:dyDescent="0.3">
      <c r="D1650" s="205"/>
    </row>
    <row r="1651" spans="4:4" x14ac:dyDescent="0.3">
      <c r="D1651" s="205"/>
    </row>
    <row r="1652" spans="4:4" x14ac:dyDescent="0.3">
      <c r="D1652" s="205"/>
    </row>
    <row r="1653" spans="4:4" x14ac:dyDescent="0.3">
      <c r="D1653" s="205"/>
    </row>
    <row r="1654" spans="4:4" x14ac:dyDescent="0.3">
      <c r="D1654" s="205"/>
    </row>
    <row r="1655" spans="4:4" x14ac:dyDescent="0.3">
      <c r="D1655" s="205"/>
    </row>
    <row r="1656" spans="4:4" x14ac:dyDescent="0.3">
      <c r="D1656" s="205"/>
    </row>
    <row r="1657" spans="4:4" x14ac:dyDescent="0.3">
      <c r="D1657" s="205"/>
    </row>
    <row r="1658" spans="4:4" x14ac:dyDescent="0.3">
      <c r="D1658" s="205"/>
    </row>
    <row r="1659" spans="4:4" x14ac:dyDescent="0.3">
      <c r="D1659" s="205"/>
    </row>
    <row r="1660" spans="4:4" x14ac:dyDescent="0.3">
      <c r="D1660" s="205"/>
    </row>
    <row r="1661" spans="4:4" x14ac:dyDescent="0.3">
      <c r="D1661" s="205"/>
    </row>
    <row r="1662" spans="4:4" x14ac:dyDescent="0.3">
      <c r="D1662" s="205"/>
    </row>
    <row r="1663" spans="4:4" x14ac:dyDescent="0.3">
      <c r="D1663" s="205"/>
    </row>
    <row r="1664" spans="4:4" x14ac:dyDescent="0.3">
      <c r="D1664" s="205"/>
    </row>
    <row r="1665" spans="4:4" x14ac:dyDescent="0.3">
      <c r="D1665" s="205"/>
    </row>
    <row r="1666" spans="4:4" x14ac:dyDescent="0.3">
      <c r="D1666" s="205"/>
    </row>
    <row r="1667" spans="4:4" x14ac:dyDescent="0.3">
      <c r="D1667" s="205"/>
    </row>
    <row r="1668" spans="4:4" x14ac:dyDescent="0.3">
      <c r="D1668" s="205"/>
    </row>
    <row r="1669" spans="4:4" x14ac:dyDescent="0.3">
      <c r="D1669" s="205"/>
    </row>
    <row r="1670" spans="4:4" x14ac:dyDescent="0.3">
      <c r="D1670" s="205"/>
    </row>
    <row r="1671" spans="4:4" x14ac:dyDescent="0.3">
      <c r="D1671" s="205"/>
    </row>
    <row r="1672" spans="4:4" x14ac:dyDescent="0.3">
      <c r="D1672" s="205"/>
    </row>
    <row r="1673" spans="4:4" x14ac:dyDescent="0.3">
      <c r="D1673" s="205"/>
    </row>
    <row r="1674" spans="4:4" x14ac:dyDescent="0.3">
      <c r="D1674" s="205"/>
    </row>
    <row r="1675" spans="4:4" x14ac:dyDescent="0.3">
      <c r="D1675" s="205"/>
    </row>
    <row r="1676" spans="4:4" x14ac:dyDescent="0.3">
      <c r="D1676" s="205"/>
    </row>
    <row r="1677" spans="4:4" x14ac:dyDescent="0.3">
      <c r="D1677" s="205"/>
    </row>
    <row r="1678" spans="4:4" x14ac:dyDescent="0.3">
      <c r="D1678" s="205"/>
    </row>
    <row r="1679" spans="4:4" x14ac:dyDescent="0.3">
      <c r="D1679" s="205"/>
    </row>
    <row r="1680" spans="4:4" x14ac:dyDescent="0.3">
      <c r="D1680" s="205"/>
    </row>
    <row r="1681" spans="4:4" x14ac:dyDescent="0.3">
      <c r="D1681" s="205"/>
    </row>
    <row r="1682" spans="4:4" x14ac:dyDescent="0.3">
      <c r="D1682" s="205"/>
    </row>
    <row r="1683" spans="4:4" x14ac:dyDescent="0.3">
      <c r="D1683" s="205"/>
    </row>
    <row r="1684" spans="4:4" x14ac:dyDescent="0.3">
      <c r="D1684" s="205"/>
    </row>
    <row r="1685" spans="4:4" x14ac:dyDescent="0.3">
      <c r="D1685" s="205"/>
    </row>
    <row r="1686" spans="4:4" x14ac:dyDescent="0.3">
      <c r="D1686" s="205"/>
    </row>
    <row r="1687" spans="4:4" x14ac:dyDescent="0.3">
      <c r="D1687" s="205"/>
    </row>
    <row r="1688" spans="4:4" x14ac:dyDescent="0.3">
      <c r="D1688" s="205"/>
    </row>
    <row r="1689" spans="4:4" x14ac:dyDescent="0.3">
      <c r="D1689" s="205"/>
    </row>
    <row r="1690" spans="4:4" x14ac:dyDescent="0.3">
      <c r="D1690" s="205"/>
    </row>
    <row r="1691" spans="4:4" x14ac:dyDescent="0.3">
      <c r="D1691" s="205"/>
    </row>
    <row r="1692" spans="4:4" x14ac:dyDescent="0.3">
      <c r="D1692" s="205"/>
    </row>
    <row r="1693" spans="4:4" x14ac:dyDescent="0.3">
      <c r="D1693" s="205"/>
    </row>
    <row r="1694" spans="4:4" x14ac:dyDescent="0.3">
      <c r="D1694" s="205"/>
    </row>
    <row r="1695" spans="4:4" x14ac:dyDescent="0.3">
      <c r="D1695" s="205"/>
    </row>
    <row r="1696" spans="4:4" x14ac:dyDescent="0.3">
      <c r="D1696" s="205"/>
    </row>
    <row r="1697" spans="4:4" x14ac:dyDescent="0.3">
      <c r="D1697" s="205"/>
    </row>
    <row r="1698" spans="4:4" x14ac:dyDescent="0.3">
      <c r="D1698" s="205"/>
    </row>
    <row r="1699" spans="4:4" x14ac:dyDescent="0.3">
      <c r="D1699" s="205"/>
    </row>
    <row r="1700" spans="4:4" x14ac:dyDescent="0.3">
      <c r="D1700" s="205"/>
    </row>
    <row r="1701" spans="4:4" x14ac:dyDescent="0.3">
      <c r="D1701" s="205"/>
    </row>
    <row r="1702" spans="4:4" x14ac:dyDescent="0.3">
      <c r="D1702" s="205"/>
    </row>
    <row r="1703" spans="4:4" x14ac:dyDescent="0.3">
      <c r="D1703" s="205"/>
    </row>
    <row r="1704" spans="4:4" x14ac:dyDescent="0.3">
      <c r="D1704" s="205"/>
    </row>
    <row r="1705" spans="4:4" x14ac:dyDescent="0.3">
      <c r="D1705" s="205"/>
    </row>
    <row r="1706" spans="4:4" x14ac:dyDescent="0.3">
      <c r="D1706" s="205"/>
    </row>
    <row r="1707" spans="4:4" x14ac:dyDescent="0.3">
      <c r="D1707" s="205"/>
    </row>
    <row r="1708" spans="4:4" x14ac:dyDescent="0.3">
      <c r="D1708" s="205"/>
    </row>
    <row r="1709" spans="4:4" x14ac:dyDescent="0.3">
      <c r="D1709" s="205"/>
    </row>
    <row r="1710" spans="4:4" x14ac:dyDescent="0.3">
      <c r="D1710" s="205"/>
    </row>
    <row r="1711" spans="4:4" x14ac:dyDescent="0.3">
      <c r="D1711" s="205"/>
    </row>
    <row r="1712" spans="4:4" x14ac:dyDescent="0.3">
      <c r="D1712" s="205"/>
    </row>
    <row r="1713" spans="4:4" x14ac:dyDescent="0.3">
      <c r="D1713" s="205"/>
    </row>
    <row r="1714" spans="4:4" x14ac:dyDescent="0.3">
      <c r="D1714" s="205"/>
    </row>
    <row r="1715" spans="4:4" x14ac:dyDescent="0.3">
      <c r="D1715" s="205"/>
    </row>
    <row r="1716" spans="4:4" x14ac:dyDescent="0.3">
      <c r="D1716" s="205"/>
    </row>
    <row r="1717" spans="4:4" x14ac:dyDescent="0.3">
      <c r="D1717" s="205"/>
    </row>
    <row r="1718" spans="4:4" x14ac:dyDescent="0.3">
      <c r="D1718" s="205"/>
    </row>
    <row r="1719" spans="4:4" x14ac:dyDescent="0.3">
      <c r="D1719" s="205"/>
    </row>
    <row r="1720" spans="4:4" x14ac:dyDescent="0.3">
      <c r="D1720" s="205"/>
    </row>
    <row r="1721" spans="4:4" x14ac:dyDescent="0.3">
      <c r="D1721" s="205"/>
    </row>
    <row r="1722" spans="4:4" x14ac:dyDescent="0.3">
      <c r="D1722" s="205"/>
    </row>
    <row r="1723" spans="4:4" x14ac:dyDescent="0.3">
      <c r="D1723" s="205"/>
    </row>
    <row r="1724" spans="4:4" x14ac:dyDescent="0.3">
      <c r="D1724" s="205"/>
    </row>
    <row r="1725" spans="4:4" x14ac:dyDescent="0.3">
      <c r="D1725" s="205"/>
    </row>
    <row r="1726" spans="4:4" x14ac:dyDescent="0.3">
      <c r="D1726" s="205"/>
    </row>
    <row r="1727" spans="4:4" x14ac:dyDescent="0.3">
      <c r="D1727" s="205"/>
    </row>
    <row r="1728" spans="4:4" x14ac:dyDescent="0.3">
      <c r="D1728" s="205"/>
    </row>
    <row r="1729" spans="4:4" x14ac:dyDescent="0.3">
      <c r="D1729" s="205"/>
    </row>
  </sheetData>
  <pageMargins left="0.31496062992125984" right="0.31496062992125984" top="0.74803149606299213" bottom="0.74803149606299213" header="0.31496062992125984" footer="0.31496062992125984"/>
  <pageSetup paperSize="9" scale="64" orientation="portrait" r:id="rId2"/>
  <headerFooter>
    <oddHeader>&amp;L&amp;G&amp;C&amp;"Arial,Grassetto"&amp;14&amp;K04-046Piano Ammortamento degli investimenti 
Comune di San Donà di Piave - CIG. 8745591201&amp;R&amp;G</oddHeader>
  </headerFooter>
  <rowBreaks count="1" manualBreakCount="1">
    <brk id="37" max="7" man="1"/>
  </rowBreaks>
  <colBreaks count="1" manualBreakCount="1">
    <brk id="10" max="614" man="1"/>
  </col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PEF - Interessi impl</vt:lpstr>
      <vt:lpstr>simulaz IRR</vt:lpstr>
      <vt:lpstr>Piano ammortamento</vt:lpstr>
      <vt:lpstr>'PEF - Interessi impl'!Area_stampa</vt:lpstr>
      <vt:lpstr>'Piano ammortamento'!Area_stampa</vt:lpstr>
      <vt:lpstr>'PEF - Interessi impl'!Print_Area</vt:lpstr>
      <vt:lpstr>'Piano ammortamento'!Print_Area</vt:lpstr>
      <vt:lpstr>'simulaz IRR'!Print_Area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Perani Silvia (ST-IE/STS1-IT)</dc:creator>
  <cp:lastModifiedBy>Perani Silvia (ST-IE/STS1-IT)</cp:lastModifiedBy>
  <cp:lastPrinted>2021-07-02T09:28:42Z</cp:lastPrinted>
  <dcterms:created xsi:type="dcterms:W3CDTF">2017-09-28T20:13:54Z</dcterms:created>
  <dcterms:modified xsi:type="dcterms:W3CDTF">2021-09-01T14:06:23Z</dcterms:modified>
</cp:coreProperties>
</file>