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3"/>
  <workbookPr defaultThemeVersion="124226"/>
  <mc:AlternateContent xmlns:mc="http://schemas.openxmlformats.org/markup-compatibility/2006">
    <mc:Choice Requires="x15">
      <x15ac:absPath xmlns:x15ac="http://schemas.microsoft.com/office/spreadsheetml/2010/11/ac" url="C:\Luisa\Statistica\Appello 20230117\"/>
    </mc:Choice>
  </mc:AlternateContent>
  <xr:revisionPtr revIDLastSave="0" documentId="13_ncr:1_{0AD80A0C-86C6-4964-957F-D5C95535F4D6}" xr6:coauthVersionLast="36" xr6:coauthVersionMax="36" xr10:uidLastSave="{00000000-0000-0000-0000-000000000000}"/>
  <bookViews>
    <workbookView xWindow="240" yWindow="36" windowWidth="15480" windowHeight="9720" activeTab="3" xr2:uid="{00000000-000D-0000-FFFF-FFFF00000000}"/>
  </bookViews>
  <sheets>
    <sheet name="Foglio1" sheetId="3" r:id="rId1"/>
    <sheet name="Foglio2" sheetId="8" r:id="rId2"/>
    <sheet name="Foglio3" sheetId="4" r:id="rId3"/>
    <sheet name="Foglio4" sheetId="5" r:id="rId4"/>
    <sheet name="Foglio5" sheetId="9" r:id="rId5"/>
    <sheet name="Foglio6" sheetId="7" r:id="rId6"/>
  </sheets>
  <externalReferences>
    <externalReference r:id="rId7"/>
  </externalReferences>
  <definedNames>
    <definedName name="_xlnm.Print_Area" localSheetId="0">Foglio1!#REF!</definedName>
    <definedName name="_xlnm.Print_Area" localSheetId="1">Foglio2!#REF!</definedName>
    <definedName name="_xlnm.Print_Area" localSheetId="2">Foglio3!#REF!</definedName>
    <definedName name="_xlnm.Print_Area" localSheetId="3">Foglio4!#REF!</definedName>
    <definedName name="_xlnm.Print_Area" localSheetId="4">Foglio5!#REF!</definedName>
    <definedName name="_xlnm.Print_Area" localSheetId="5">Foglio6!#REF!</definedName>
  </definedNames>
  <calcPr calcId="191029"/>
</workbook>
</file>

<file path=xl/calcChain.xml><?xml version="1.0" encoding="utf-8"?>
<calcChain xmlns="http://schemas.openxmlformats.org/spreadsheetml/2006/main">
  <c r="B13" i="5" l="1"/>
  <c r="B21" i="5" s="1"/>
  <c r="B30" i="8"/>
  <c r="B42" i="3"/>
  <c r="E8" i="3"/>
  <c r="E9" i="3"/>
  <c r="E7" i="3"/>
  <c r="C10" i="3"/>
  <c r="D10" i="3"/>
  <c r="B10" i="3"/>
  <c r="B18" i="4"/>
  <c r="B14" i="4"/>
  <c r="B8" i="4"/>
  <c r="B16" i="4" s="1"/>
  <c r="C31" i="3"/>
  <c r="D31" i="3"/>
  <c r="B31" i="3"/>
  <c r="E29" i="3"/>
  <c r="E30" i="3"/>
  <c r="E28" i="3"/>
  <c r="D29" i="3"/>
  <c r="D37" i="3" s="1"/>
  <c r="A47" i="3"/>
  <c r="A48" i="3"/>
  <c r="A49" i="3"/>
  <c r="B46" i="3"/>
  <c r="C46" i="3"/>
  <c r="D46" i="3"/>
  <c r="B18" i="3"/>
  <c r="D30" i="3"/>
  <c r="D38" i="3" s="1"/>
  <c r="C30" i="3"/>
  <c r="C38" i="3" s="1"/>
  <c r="B30" i="3"/>
  <c r="B38" i="3" s="1"/>
  <c r="A30" i="3"/>
  <c r="A38" i="3" s="1"/>
  <c r="C29" i="3"/>
  <c r="C37" i="3" s="1"/>
  <c r="B29" i="3"/>
  <c r="B37" i="3" s="1"/>
  <c r="A29" i="3"/>
  <c r="A37" i="3" s="1"/>
  <c r="D28" i="3"/>
  <c r="D36" i="3" s="1"/>
  <c r="C28" i="3"/>
  <c r="C36" i="3" s="1"/>
  <c r="B28" i="3"/>
  <c r="B36" i="3" s="1"/>
  <c r="A28" i="3"/>
  <c r="A36" i="3" s="1"/>
  <c r="D20" i="3"/>
  <c r="C20" i="3"/>
  <c r="B20" i="3"/>
  <c r="E20" i="3" s="1"/>
  <c r="D19" i="3"/>
  <c r="C19" i="3"/>
  <c r="B19" i="3"/>
  <c r="E19" i="3" s="1"/>
  <c r="D18" i="3"/>
  <c r="C18" i="3"/>
  <c r="B23" i="5" l="1"/>
  <c r="E10" i="3"/>
  <c r="F16" i="4"/>
  <c r="B25" i="4"/>
  <c r="E31" i="3"/>
  <c r="E18" i="3"/>
  <c r="E39" i="3"/>
  <c r="B41" i="3" s="1"/>
  <c r="F26" i="4" l="1"/>
  <c r="B26" i="4"/>
  <c r="J26" i="4" s="1"/>
  <c r="D26" i="4"/>
  <c r="B24" i="9" l="1"/>
  <c r="B10" i="9"/>
  <c r="B23" i="9"/>
  <c r="B13" i="9"/>
  <c r="B19" i="9" l="1"/>
  <c r="E15" i="9"/>
  <c r="E14" i="9"/>
  <c r="E36" i="7"/>
  <c r="G36" i="7" s="1"/>
  <c r="B22" i="5"/>
  <c r="B12" i="5"/>
  <c r="B20" i="5" s="1"/>
  <c r="F33" i="8"/>
  <c r="B27" i="8"/>
  <c r="D24" i="8"/>
  <c r="B10" i="8"/>
  <c r="B16" i="5" l="1"/>
  <c r="D16" i="5" s="1"/>
  <c r="D23" i="5"/>
  <c r="B24" i="7"/>
  <c r="B15" i="7" l="1"/>
  <c r="B21" i="8" l="1"/>
  <c r="B22" i="8"/>
  <c r="B23" i="8"/>
  <c r="H23" i="8" s="1"/>
  <c r="B24" i="8"/>
  <c r="B25" i="8" s="1"/>
  <c r="B20" i="8"/>
  <c r="H20" i="8" s="1"/>
  <c r="A21" i="8"/>
  <c r="A22" i="8"/>
  <c r="A23" i="8"/>
  <c r="A24" i="8"/>
  <c r="A20" i="8"/>
  <c r="H21" i="8"/>
  <c r="H22" i="8"/>
  <c r="E22" i="8"/>
  <c r="E21" i="8"/>
  <c r="B34" i="7"/>
  <c r="B13" i="7"/>
  <c r="D17" i="7" s="1"/>
  <c r="B12" i="7"/>
  <c r="B25" i="7" s="1"/>
  <c r="B16" i="7"/>
  <c r="E23" i="8" l="1"/>
  <c r="E20" i="8"/>
  <c r="D20" i="8"/>
  <c r="D21" i="8"/>
  <c r="F21" i="8" s="1"/>
  <c r="D23" i="8"/>
  <c r="F23" i="8" s="1"/>
  <c r="D22" i="8"/>
  <c r="F22" i="8" s="1"/>
  <c r="F24" i="8"/>
  <c r="D18" i="7"/>
  <c r="B27" i="5"/>
  <c r="E24" i="8"/>
  <c r="H24" i="8"/>
  <c r="H25" i="8" s="1"/>
  <c r="G28" i="5" l="1"/>
  <c r="C28" i="5"/>
  <c r="E28" i="5"/>
  <c r="F20" i="8"/>
  <c r="I20" i="8"/>
  <c r="I21" i="8" s="1"/>
  <c r="D25" i="8"/>
  <c r="I28" i="5" l="1"/>
  <c r="I22" i="8"/>
  <c r="I23" i="8" l="1"/>
  <c r="I24" i="8" s="1"/>
</calcChain>
</file>

<file path=xl/sharedStrings.xml><?xml version="1.0" encoding="utf-8"?>
<sst xmlns="http://schemas.openxmlformats.org/spreadsheetml/2006/main" count="174" uniqueCount="120">
  <si>
    <t>a)</t>
  </si>
  <si>
    <t>b)</t>
  </si>
  <si>
    <t>c)</t>
  </si>
  <si>
    <t>n =</t>
  </si>
  <si>
    <t>xm =</t>
  </si>
  <si>
    <t>p =</t>
  </si>
  <si>
    <t>d)</t>
  </si>
  <si>
    <t>s =</t>
  </si>
  <si>
    <t>a =</t>
  </si>
  <si>
    <r>
      <t>z</t>
    </r>
    <r>
      <rPr>
        <vertAlign val="subscript"/>
        <sz val="10"/>
        <rFont val="Symbol"/>
        <family val="1"/>
        <charset val="2"/>
      </rPr>
      <t>a</t>
    </r>
    <r>
      <rPr>
        <sz val="10"/>
        <rFont val="Arial"/>
        <family val="2"/>
      </rPr>
      <t xml:space="preserve"> =</t>
    </r>
  </si>
  <si>
    <t xml:space="preserve">Estremo inferiore dell'intervallo = </t>
  </si>
  <si>
    <t xml:space="preserve">Estremo superiore dell'intervallo = </t>
  </si>
  <si>
    <t>)=</t>
  </si>
  <si>
    <r>
      <t>s</t>
    </r>
    <r>
      <rPr>
        <vertAlign val="superscript"/>
        <sz val="10"/>
        <rFont val="Arial"/>
        <family val="2"/>
      </rPr>
      <t>2</t>
    </r>
    <r>
      <rPr>
        <sz val="10"/>
        <rFont val="Arial"/>
        <family val="2"/>
      </rPr>
      <t xml:space="preserve"> =</t>
    </r>
  </si>
  <si>
    <t>1-a =</t>
  </si>
  <si>
    <t>=</t>
  </si>
  <si>
    <t xml:space="preserve">n = </t>
  </si>
  <si>
    <r>
      <t>t</t>
    </r>
    <r>
      <rPr>
        <vertAlign val="subscript"/>
        <sz val="10"/>
        <rFont val="Symbol"/>
        <family val="1"/>
        <charset val="2"/>
      </rPr>
      <t>a</t>
    </r>
    <r>
      <rPr>
        <sz val="10"/>
        <rFont val="Arial"/>
        <family val="2"/>
      </rPr>
      <t xml:space="preserve"> =</t>
    </r>
  </si>
  <si>
    <t>statistica test =</t>
  </si>
  <si>
    <t>Frequenza</t>
  </si>
  <si>
    <t>media =</t>
  </si>
  <si>
    <t>c) Cosa rappresentano l'errore di prima e di seconda specie nella teoria dei test e in che modo sono legati tra loro?</t>
  </si>
  <si>
    <r>
      <rPr>
        <sz val="10"/>
        <rFont val="Symbol"/>
        <family val="1"/>
        <charset val="2"/>
      </rPr>
      <t>c</t>
    </r>
    <r>
      <rPr>
        <vertAlign val="subscript"/>
        <sz val="10"/>
        <rFont val="Symbol"/>
        <family val="1"/>
        <charset val="2"/>
      </rPr>
      <t>1-a/2</t>
    </r>
    <r>
      <rPr>
        <sz val="10"/>
        <rFont val="Arial"/>
        <family val="2"/>
      </rPr>
      <t xml:space="preserve"> =</t>
    </r>
  </si>
  <si>
    <r>
      <rPr>
        <sz val="10"/>
        <rFont val="Symbol"/>
        <family val="1"/>
        <charset val="2"/>
      </rPr>
      <t>c</t>
    </r>
    <r>
      <rPr>
        <vertAlign val="subscript"/>
        <sz val="10"/>
        <rFont val="Symbol"/>
        <family val="1"/>
        <charset val="2"/>
      </rPr>
      <t>a/2</t>
    </r>
    <r>
      <rPr>
        <sz val="10"/>
        <rFont val="Arial"/>
        <family val="2"/>
      </rPr>
      <t xml:space="preserve"> =</t>
    </r>
  </si>
  <si>
    <r>
      <t>H</t>
    </r>
    <r>
      <rPr>
        <vertAlign val="subscript"/>
        <sz val="10"/>
        <rFont val="Arial"/>
        <family val="2"/>
      </rPr>
      <t>0</t>
    </r>
    <r>
      <rPr>
        <sz val="10"/>
        <rFont val="Arial"/>
        <family val="2"/>
      </rPr>
      <t xml:space="preserve">: </t>
    </r>
    <r>
      <rPr>
        <sz val="10"/>
        <rFont val="Symbol"/>
        <family val="1"/>
        <charset val="2"/>
      </rPr>
      <t>m</t>
    </r>
    <r>
      <rPr>
        <sz val="10"/>
        <rFont val="Arial"/>
        <family val="2"/>
      </rPr>
      <t xml:space="preserve"> = </t>
    </r>
  </si>
  <si>
    <t xml:space="preserve">Non possiamo rifiutare l'ipotesi nulla. </t>
  </si>
  <si>
    <t>L'errore di prima specie si commette quando si rifiuta un'ipotesi nulla vera, mentre l'errore di seconda specie consiste nell'accettare un'ipotesi nulla falsa. Al diminuire dell'uno, l'altro aumenta.</t>
  </si>
  <si>
    <t>Il tempo in giorni impiegato da un agente immobiliare per vendere 5 diversi appartamenti è riportato di seguito</t>
  </si>
  <si>
    <r>
      <t>H</t>
    </r>
    <r>
      <rPr>
        <vertAlign val="subscript"/>
        <sz val="10"/>
        <rFont val="Arial"/>
        <family val="2"/>
      </rPr>
      <t>1</t>
    </r>
    <r>
      <rPr>
        <sz val="10"/>
        <rFont val="Arial"/>
        <family val="2"/>
      </rPr>
      <t xml:space="preserve">: </t>
    </r>
    <r>
      <rPr>
        <sz val="10"/>
        <rFont val="Symbol"/>
        <family val="1"/>
        <charset val="2"/>
      </rPr>
      <t>m</t>
    </r>
    <r>
      <rPr>
        <sz val="10"/>
        <rFont val="Arial"/>
        <family val="2"/>
      </rPr>
      <t xml:space="preserve"> &gt;</t>
    </r>
  </si>
  <si>
    <r>
      <t>P(z&gt;za|H1) = p(z&gt;z</t>
    </r>
    <r>
      <rPr>
        <vertAlign val="subscript"/>
        <sz val="10"/>
        <rFont val="Symbol"/>
        <family val="1"/>
        <charset val="2"/>
      </rPr>
      <t>a</t>
    </r>
    <r>
      <rPr>
        <sz val="10"/>
        <rFont val="Arial"/>
        <family val="2"/>
      </rPr>
      <t>-(</t>
    </r>
    <r>
      <rPr>
        <sz val="10"/>
        <rFont val="Symbol"/>
        <family val="1"/>
        <charset val="2"/>
      </rPr>
      <t>m</t>
    </r>
    <r>
      <rPr>
        <vertAlign val="subscript"/>
        <sz val="10"/>
        <rFont val="Arial"/>
        <family val="2"/>
      </rPr>
      <t>1</t>
    </r>
    <r>
      <rPr>
        <sz val="10"/>
        <rFont val="Arial"/>
        <family val="2"/>
      </rPr>
      <t>-</t>
    </r>
    <r>
      <rPr>
        <sz val="10"/>
        <rFont val="Symbol"/>
        <family val="1"/>
        <charset val="2"/>
      </rPr>
      <t>m</t>
    </r>
    <r>
      <rPr>
        <vertAlign val="subscript"/>
        <sz val="10"/>
        <rFont val="Arial"/>
        <family val="2"/>
      </rPr>
      <t>0</t>
    </r>
    <r>
      <rPr>
        <sz val="10"/>
        <rFont val="Arial"/>
        <family val="2"/>
      </rPr>
      <t>)/radq(</t>
    </r>
    <r>
      <rPr>
        <sz val="10"/>
        <rFont val="Symbol"/>
        <family val="1"/>
        <charset val="2"/>
      </rPr>
      <t>s</t>
    </r>
    <r>
      <rPr>
        <vertAlign val="superscript"/>
        <sz val="10"/>
        <rFont val="Arial"/>
        <family val="2"/>
      </rPr>
      <t>2</t>
    </r>
    <r>
      <rPr>
        <sz val="10"/>
        <rFont val="Arial"/>
        <family val="2"/>
      </rPr>
      <t>/n))=P(z&gt;</t>
    </r>
  </si>
  <si>
    <t>mila euro</t>
  </si>
  <si>
    <t>deviazione standard =</t>
  </si>
  <si>
    <t>) =</t>
  </si>
  <si>
    <t>La spesa mensile per consumi alimentari di una certa famiglia si distribuisce normalmente, con media</t>
  </si>
  <si>
    <t>La spesa si distribuisce normalmente essendo ottenuta come combinazione lineare di normali, con parametri</t>
  </si>
  <si>
    <t>a) Si determini la distribuzione della spesa totale (per consumi alimentari e non), ipotizzando che le due tipologie di spesa siano incorrelate.</t>
  </si>
  <si>
    <r>
      <t>secondo la dimensione, espressa in m</t>
    </r>
    <r>
      <rPr>
        <b/>
        <vertAlign val="superscript"/>
        <sz val="10"/>
        <color indexed="10"/>
        <rFont val="Arial"/>
        <family val="2"/>
      </rPr>
      <t>2</t>
    </r>
    <r>
      <rPr>
        <b/>
        <sz val="10"/>
        <color indexed="10"/>
        <rFont val="Arial"/>
        <family val="2"/>
      </rPr>
      <t>.</t>
    </r>
  </si>
  <si>
    <t>Dimensione</t>
  </si>
  <si>
    <t>a) Si rappresenti graficamente la distribuzione delle abitazioni per classi di dimensione.</t>
  </si>
  <si>
    <t>b) Si calcoli la dimensione media delle abitazioni del quartiere.</t>
  </si>
  <si>
    <t>Ampiezza classe</t>
  </si>
  <si>
    <t>Frequenza relativa</t>
  </si>
  <si>
    <t>Densità assoluta</t>
  </si>
  <si>
    <t>Densità relativa</t>
  </si>
  <si>
    <t>Valore centrale di classe</t>
  </si>
  <si>
    <t>Valore centrale per frequenza</t>
  </si>
  <si>
    <t>Frequenze relative cumulate</t>
  </si>
  <si>
    <t>Media =</t>
  </si>
  <si>
    <t xml:space="preserve">Mediana = </t>
  </si>
  <si>
    <t>30 - 50</t>
  </si>
  <si>
    <t>c) Si calcoli la dimensione mediana delle abitazioni del quartiere, la si confronti con la dimensione media e si commentino i risultati.</t>
  </si>
  <si>
    <t>50 - 80</t>
  </si>
  <si>
    <t>80 - 110</t>
  </si>
  <si>
    <t>110 - 150</t>
  </si>
  <si>
    <t>150 - 200</t>
  </si>
  <si>
    <t>La tabella sottostante riporta la distribuzione degli appartamenti di un determinato quartiere</t>
  </si>
  <si>
    <r>
      <t>d) Si calcoli la percentuale di abitazioni con dimensione inferiore a 130 m</t>
    </r>
    <r>
      <rPr>
        <b/>
        <vertAlign val="superscript"/>
        <sz val="10"/>
        <color indexed="10"/>
        <rFont val="Arial"/>
        <family val="2"/>
      </rPr>
      <t>2</t>
    </r>
    <r>
      <rPr>
        <b/>
        <sz val="10"/>
        <color indexed="10"/>
        <rFont val="Arial"/>
        <family val="2"/>
      </rPr>
      <t>.</t>
    </r>
  </si>
  <si>
    <r>
      <t>Percentuale di abitazioni con dimensione inferiore a 130 m</t>
    </r>
    <r>
      <rPr>
        <vertAlign val="superscript"/>
        <sz val="10"/>
        <rFont val="Arial"/>
        <family val="2"/>
      </rPr>
      <t xml:space="preserve">2 </t>
    </r>
    <r>
      <rPr>
        <sz val="10"/>
        <rFont val="Arial"/>
        <family val="2"/>
      </rPr>
      <t>=</t>
    </r>
  </si>
  <si>
    <t xml:space="preserve">pari a 360 euro e deviazione standard pari a 85 euro. </t>
  </si>
  <si>
    <t>Le restanti spese (non alimentari) mensili della famiglia si distribuiscono invece normalmente, con media pari a 320 euro</t>
  </si>
  <si>
    <t>e deviazione standard pari a 90 euro.</t>
  </si>
  <si>
    <t>b) Si calcoli la probabilità che in un certo mese la famiglia spenda più di 700 euro.</t>
  </si>
  <si>
    <t>P(X&gt;700) = P(Z &gt;</t>
  </si>
  <si>
    <t>c) Si calcoli la probabilità che nell'anno la famiglia spenda meno di 7500 euro.</t>
  </si>
  <si>
    <t>P(Xm &lt; 7500) = P(Z &lt;</t>
  </si>
  <si>
    <t>varianza =</t>
  </si>
  <si>
    <t>d) Si calcoli la probabilità che nell'arco di un anno, al massimo in due mesi la spesa complessiva sia superiore ai 700 euro.</t>
  </si>
  <si>
    <t>P(Y&lt;=2) = P(Y=0) +P(Y=1) + P(Y=2) =</t>
  </si>
  <si>
    <t>+</t>
  </si>
  <si>
    <t>a) Si calcoli un intervallo di confidenza al 99% per la varianza del tempo impiegato a vendere un appartamento.</t>
  </si>
  <si>
    <t>b) Si verifichi l’ipotesi che il tempo medio sia pari a 60 giorni, contro l'alternativa che sia maggiore, al livello del 5%.</t>
  </si>
  <si>
    <t>d) Con riferimento al punto b), quale sarebbe la potenza del test se il tempo medio fosse in realtà di 70 giorni? Si immagini di sapere che la deviazione standard del tempo di vendita sia pari a 30 giorni.</t>
  </si>
  <si>
    <t>b) Si calcoli la numerosità campionaria necessaria</t>
  </si>
  <si>
    <t>ad ottenere un intervallo di confidenza al 99% di ampiezza non superiore a 0,05.</t>
  </si>
  <si>
    <t>d) Cosa rappresenta il livello di significatività di un test e quali sono i criteri per sceglierlo?</t>
  </si>
  <si>
    <r>
      <t>z</t>
    </r>
    <r>
      <rPr>
        <vertAlign val="subscript"/>
        <sz val="10"/>
        <rFont val="Symbol"/>
        <family val="1"/>
        <charset val="2"/>
      </rPr>
      <t>a/2</t>
    </r>
    <r>
      <rPr>
        <sz val="10"/>
        <rFont val="Arial"/>
        <family val="2"/>
      </rPr>
      <t xml:space="preserve"> =</t>
    </r>
  </si>
  <si>
    <t>A =</t>
  </si>
  <si>
    <t xml:space="preserve">Statistica test = </t>
  </si>
  <si>
    <t xml:space="preserve">Il livello di significatività di un test è la probabilità di commettere l'errore di prima specie, ossia rifiutare l'ipotesi nulla quando è vera. </t>
  </si>
  <si>
    <t xml:space="preserve">Maggiori sono i rischi o i costi connessi al rifiuto di un'ìpotesi nulla vera, minore sarà il valore scelto per alfa. In genere si sceglie un valore pari a 0,10, 0,05 o 0,01. </t>
  </si>
  <si>
    <t>Se i costi associati al rifiutare un'ipotesi nulla vera sono elevati, si sceglierà un alfa pari a 0,01 piuttosto che pari, ad esempio, a 0,1.</t>
  </si>
  <si>
    <t>In un campione di 500 neo-diplomati di una certa regione, 84 affermano di volersi iscrivere a Economia.</t>
  </si>
  <si>
    <t>a) Si calcoli un intervallo di confidenza al livello del 95% per la proporzione di neo-diplomati della regione che intendono iscriversi a Economia.</t>
  </si>
  <si>
    <t>c) Si verifichi l'ipotesi che la proporzione di neo-diplomati che intende iscriversi a Economia sia pari al 20%, contro l'alternativa che sia minore, al livello dell'1%.</t>
  </si>
  <si>
    <t>I dati non contengono sufficiente evidenza per rifiutare l'ipotesi nulla che la percentuale di neo-diplomati che intende iscriversi a Economia sia pari al 20%, contro l'alternativa che sia minore.</t>
  </si>
  <si>
    <t>Un'azienda vuole conoscere se la soddisfazione nel lavoro può essere determinata</t>
  </si>
  <si>
    <t>anche dallo stipendio del dipendente. A questo scopo ha intervistato</t>
  </si>
  <si>
    <t>tutti i suoi dipendenti e li ha classificati in base al reddito, come riportato</t>
  </si>
  <si>
    <t>nella Tabella che segue.</t>
  </si>
  <si>
    <t>Poco soddisfatto</t>
  </si>
  <si>
    <t>Soddisfatto</t>
  </si>
  <si>
    <t>Molto soddisfatto</t>
  </si>
  <si>
    <t>Basso</t>
  </si>
  <si>
    <t>Medio</t>
  </si>
  <si>
    <t>Alto</t>
  </si>
  <si>
    <t>a) Si costruisca la distribuzione di frequenze relative per il carattere grado di soddisfazione condizionatamente al reddito.</t>
  </si>
  <si>
    <t>b) Sulla base del punto a), si può concludere che ci sia indipendenza statistica del grado di soddisfazione dal reddito? Motivare la risposta.</t>
  </si>
  <si>
    <t>c) Si misuri attraverso un indice opportuno il grado di dipendenza e si commenti il risultato.</t>
  </si>
  <si>
    <t>I due caratteri non sono statisticamente indipendenti essendo le distribuzioni condizionate diverse tra loro</t>
  </si>
  <si>
    <t>Tabella di perfetta indipendenza</t>
  </si>
  <si>
    <t>Tabella delle contingenza</t>
  </si>
  <si>
    <t>c2 =</t>
  </si>
  <si>
    <t>Indice di Cramer =</t>
  </si>
  <si>
    <t>d) Si fornisca una possibile tabella di perfetta associazione tra i due caratteri.</t>
  </si>
  <si>
    <t>a) Calcolare la probabilità che estraendo un elettore a caso, questi sia di sesso maschile e non abbia votato per il sindaco uscente</t>
  </si>
  <si>
    <t>b) Calcolare la percentuale di voti ottenuti dal sindaco uscente.</t>
  </si>
  <si>
    <t>P(M) =</t>
  </si>
  <si>
    <t>P(F) =</t>
  </si>
  <si>
    <t>P(S|M) =</t>
  </si>
  <si>
    <t>P(S|F) =</t>
  </si>
  <si>
    <r>
      <t>P(S</t>
    </r>
    <r>
      <rPr>
        <vertAlign val="superscript"/>
        <sz val="10"/>
        <color indexed="8"/>
        <rFont val="Arial"/>
        <family val="2"/>
      </rPr>
      <t>c</t>
    </r>
    <r>
      <rPr>
        <sz val="10"/>
        <color indexed="8"/>
        <rFont val="Calibri"/>
        <family val="2"/>
      </rPr>
      <t>∩</t>
    </r>
    <r>
      <rPr>
        <sz val="10"/>
        <color indexed="8"/>
        <rFont val="Arial"/>
        <family val="2"/>
      </rPr>
      <t>M) =</t>
    </r>
  </si>
  <si>
    <r>
      <t>P(S</t>
    </r>
    <r>
      <rPr>
        <sz val="10"/>
        <color indexed="8"/>
        <rFont val="Arial"/>
        <family val="2"/>
      </rPr>
      <t>) =</t>
    </r>
  </si>
  <si>
    <t>% di voti =</t>
  </si>
  <si>
    <t>X è una binomiale di parametri</t>
  </si>
  <si>
    <t>P(X&gt;2) =</t>
  </si>
  <si>
    <t>In un piccolo comune, alle ultime elezioni, il 40% degli uomini e il 55% delle donne hanno votato per il sindaco uscente. Si sa inoltre</t>
  </si>
  <si>
    <t>che gli uomini rappresentano il 58% dell'elettorato.</t>
  </si>
  <si>
    <t>d) Calcolare la probabilità che estraendo a caso 5 elettori, almeno 3 abbiano votato per il sindaco uscente.</t>
  </si>
  <si>
    <t>c) Calcolare la probabilità che, avendo osservato un voto per il sindaco uscente, questo sia stato espresso da un uomo.</t>
  </si>
  <si>
    <t>P(M|S)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</si>
</sst>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00"/>
    <numFmt numFmtId="165" formatCode="0.0000"/>
    <numFmt numFmtId="168" formatCode="0.000"/>
  </numFmts>
  <fonts count="17" x14ac:knownFonts="1">
    <font>
      <sz val="10"/>
      <name val="Arial"/>
    </font>
    <font>
      <b/>
      <sz val="12"/>
      <color indexed="10"/>
      <name val="Arial"/>
      <family val="2"/>
    </font>
    <font>
      <sz val="8"/>
      <name val="Arial"/>
      <family val="2"/>
    </font>
    <font>
      <sz val="10"/>
      <name val="Arial"/>
      <family val="2"/>
    </font>
    <font>
      <b/>
      <sz val="10"/>
      <color indexed="10"/>
      <name val="Arial"/>
      <family val="2"/>
    </font>
    <font>
      <sz val="12"/>
      <name val="Arial"/>
      <family val="2"/>
    </font>
    <font>
      <sz val="10"/>
      <name val="Symbol"/>
      <family val="1"/>
      <charset val="2"/>
    </font>
    <font>
      <vertAlign val="superscript"/>
      <sz val="10"/>
      <name val="Arial"/>
      <family val="2"/>
    </font>
    <font>
      <sz val="10"/>
      <color indexed="8"/>
      <name val="Arial"/>
      <family val="2"/>
    </font>
    <font>
      <vertAlign val="subscript"/>
      <sz val="10"/>
      <name val="Symbol"/>
      <family val="1"/>
      <charset val="2"/>
    </font>
    <font>
      <vertAlign val="subscript"/>
      <sz val="10"/>
      <name val="Arial"/>
      <family val="2"/>
    </font>
    <font>
      <b/>
      <sz val="10"/>
      <color indexed="10"/>
      <name val="Symbol"/>
      <family val="1"/>
      <charset val="2"/>
    </font>
    <font>
      <b/>
      <sz val="10"/>
      <color indexed="10"/>
      <name val="Arial"/>
      <family val="2"/>
    </font>
    <font>
      <b/>
      <vertAlign val="superscript"/>
      <sz val="10"/>
      <color indexed="10"/>
      <name val="Arial"/>
      <family val="2"/>
    </font>
    <font>
      <sz val="12"/>
      <color indexed="8"/>
      <name val="Arial"/>
      <family val="2"/>
    </font>
    <font>
      <vertAlign val="superscript"/>
      <sz val="10"/>
      <color indexed="8"/>
      <name val="Arial"/>
      <family val="2"/>
    </font>
    <font>
      <sz val="10"/>
      <color indexed="8"/>
      <name val="Calibri"/>
      <family val="2"/>
    </font>
  </fonts>
  <fills count="2">
    <fill>
      <patternFill patternType="none"/>
    </fill>
    <fill>
      <patternFill patternType="gray125"/>
    </fill>
  </fills>
  <borders count="2">
    <border>
      <left/>
      <right/>
      <top/>
      <bottom/>
      <diagonal/>
    </border>
    <border>
      <left/>
      <right/>
      <top/>
      <bottom style="thin">
        <color indexed="64"/>
      </bottom>
      <diagonal/>
    </border>
  </borders>
  <cellStyleXfs count="1">
    <xf numFmtId="0" fontId="0" fillId="0" borderId="0"/>
  </cellStyleXfs>
  <cellXfs count="49">
    <xf numFmtId="0" fontId="0" fillId="0" borderId="0" xfId="0"/>
    <xf numFmtId="0" fontId="1" fillId="0" borderId="0" xfId="0" applyFont="1" applyBorder="1"/>
    <xf numFmtId="0" fontId="4" fillId="0" borderId="0" xfId="0" applyFont="1"/>
    <xf numFmtId="0" fontId="0" fillId="0" borderId="0" xfId="0" applyBorder="1"/>
    <xf numFmtId="0" fontId="5" fillId="0" borderId="0" xfId="0" applyFont="1" applyBorder="1"/>
    <xf numFmtId="0" fontId="6" fillId="0" borderId="0" xfId="0" applyFont="1"/>
    <xf numFmtId="0" fontId="4" fillId="0" borderId="0" xfId="0" applyFont="1" applyBorder="1"/>
    <xf numFmtId="0" fontId="8" fillId="0" borderId="0" xfId="0" applyFont="1"/>
    <xf numFmtId="0" fontId="4" fillId="0" borderId="0" xfId="0" quotePrefix="1" applyFont="1" applyBorder="1"/>
    <xf numFmtId="0" fontId="8" fillId="0" borderId="0" xfId="0" applyFont="1" applyBorder="1"/>
    <xf numFmtId="0" fontId="3" fillId="0" borderId="0" xfId="0" applyFont="1"/>
    <xf numFmtId="0" fontId="3" fillId="0" borderId="0" xfId="0" applyFont="1" applyBorder="1"/>
    <xf numFmtId="0" fontId="3" fillId="0" borderId="0" xfId="0" applyFont="1" applyFill="1" applyBorder="1" applyAlignment="1">
      <alignment horizontal="left"/>
    </xf>
    <xf numFmtId="165" fontId="3" fillId="0" borderId="0" xfId="0" applyNumberFormat="1" applyFont="1" applyBorder="1"/>
    <xf numFmtId="0" fontId="3" fillId="0" borderId="0" xfId="0" quotePrefix="1" applyFont="1"/>
    <xf numFmtId="0" fontId="3" fillId="0" borderId="0" xfId="0" applyFont="1" applyFill="1" applyBorder="1"/>
    <xf numFmtId="0" fontId="8" fillId="0" borderId="0" xfId="0" applyFont="1" applyBorder="1" applyAlignment="1">
      <alignment horizontal="left"/>
    </xf>
    <xf numFmtId="0" fontId="0" fillId="0" borderId="0" xfId="0" applyFont="1" applyFill="1" applyBorder="1"/>
    <xf numFmtId="0" fontId="3" fillId="0" borderId="0" xfId="0" quotePrefix="1" applyFont="1" applyBorder="1"/>
    <xf numFmtId="0" fontId="4" fillId="0" borderId="0" xfId="0" applyFont="1" applyAlignment="1">
      <alignment horizontal="left" vertical="center"/>
    </xf>
    <xf numFmtId="0" fontId="4" fillId="0" borderId="0" xfId="0" applyFont="1" applyBorder="1" applyAlignment="1">
      <alignment horizontal="left"/>
    </xf>
    <xf numFmtId="0" fontId="11" fillId="0" borderId="0" xfId="0" applyFont="1"/>
    <xf numFmtId="0" fontId="0" fillId="0" borderId="0" xfId="0" applyFill="1" applyBorder="1"/>
    <xf numFmtId="0" fontId="8" fillId="0" borderId="0" xfId="0" quotePrefix="1" applyFont="1" applyBorder="1"/>
    <xf numFmtId="0" fontId="0" fillId="0" borderId="0" xfId="0" applyBorder="1" applyAlignment="1">
      <alignment wrapText="1"/>
    </xf>
    <xf numFmtId="0" fontId="12" fillId="0" borderId="0" xfId="0" applyFont="1" applyBorder="1"/>
    <xf numFmtId="0" fontId="12" fillId="0" borderId="0" xfId="0" applyFont="1" applyFill="1" applyBorder="1"/>
    <xf numFmtId="0" fontId="4" fillId="0" borderId="0" xfId="0" applyFont="1" applyBorder="1" applyAlignment="1">
      <alignment horizontal="center"/>
    </xf>
    <xf numFmtId="20" fontId="3" fillId="0" borderId="0" xfId="0" applyNumberFormat="1" applyFont="1"/>
    <xf numFmtId="0" fontId="8" fillId="0" borderId="0" xfId="0" applyFont="1" applyAlignment="1">
      <alignment horizontal="left" vertical="center"/>
    </xf>
    <xf numFmtId="0" fontId="8" fillId="0" borderId="0" xfId="0" applyFont="1" applyAlignment="1">
      <alignment horizontal="left"/>
    </xf>
    <xf numFmtId="0" fontId="0" fillId="0" borderId="1" xfId="0" applyBorder="1"/>
    <xf numFmtId="0" fontId="8" fillId="0" borderId="0" xfId="0" applyFont="1" applyAlignment="1">
      <alignment horizontal="center"/>
    </xf>
    <xf numFmtId="0" fontId="1" fillId="0" borderId="0" xfId="0" applyFont="1"/>
    <xf numFmtId="0" fontId="1" fillId="0" borderId="0" xfId="0" applyFont="1" applyAlignment="1"/>
    <xf numFmtId="0" fontId="14" fillId="0" borderId="0" xfId="0" applyFont="1"/>
    <xf numFmtId="0" fontId="14" fillId="0" borderId="0" xfId="0" applyFont="1" applyAlignment="1">
      <alignment wrapText="1"/>
    </xf>
    <xf numFmtId="0" fontId="14" fillId="0" borderId="0" xfId="0" applyFont="1" applyAlignment="1"/>
    <xf numFmtId="0" fontId="14" fillId="0" borderId="0" xfId="0" quotePrefix="1" applyFont="1"/>
    <xf numFmtId="0" fontId="3" fillId="0" borderId="0" xfId="0" applyFont="1" applyAlignment="1">
      <alignment horizontal="left"/>
    </xf>
    <xf numFmtId="164" fontId="3" fillId="0" borderId="0" xfId="0" applyNumberFormat="1" applyFont="1"/>
    <xf numFmtId="0" fontId="3" fillId="0" borderId="0" xfId="0" applyFont="1" applyAlignment="1">
      <alignment horizontal="left" wrapText="1"/>
    </xf>
    <xf numFmtId="2" fontId="3" fillId="0" borderId="0" xfId="0" applyNumberFormat="1" applyFont="1"/>
    <xf numFmtId="168" fontId="8" fillId="0" borderId="0" xfId="0" applyNumberFormat="1" applyFont="1" applyBorder="1"/>
    <xf numFmtId="168" fontId="0" fillId="0" borderId="0" xfId="0" applyNumberFormat="1" applyBorder="1"/>
    <xf numFmtId="0" fontId="6" fillId="0" borderId="0" xfId="0" applyFont="1" applyBorder="1"/>
    <xf numFmtId="168" fontId="0" fillId="0" borderId="0" xfId="0" applyNumberFormat="1"/>
    <xf numFmtId="168" fontId="3" fillId="0" borderId="0" xfId="0" applyNumberFormat="1" applyFont="1" applyBorder="1"/>
    <xf numFmtId="0" fontId="8" fillId="0" borderId="0" xfId="0" applyFont="1" applyFill="1" applyBorder="1"/>
  </cellXfs>
  <cellStyles count="1">
    <cellStyle name="Normale"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Luisa/Statistica/Appello%2020220201/appello%200102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glio1"/>
      <sheetName val="Foglio2"/>
      <sheetName val="Foglio3"/>
      <sheetName val="Foglio4"/>
      <sheetName val="Foglio5"/>
      <sheetName val="Foglio6"/>
    </sheetNames>
    <sheetDataSet>
      <sheetData sheetId="0" refreshError="1"/>
      <sheetData sheetId="1">
        <row r="45">
          <cell r="B45" t="str">
            <v>Poco soddisfatto</v>
          </cell>
          <cell r="C45" t="str">
            <v>Soddisfatto</v>
          </cell>
          <cell r="D45" t="str">
            <v>Molto soddisfatto</v>
          </cell>
        </row>
        <row r="46">
          <cell r="B46">
            <v>68</v>
          </cell>
          <cell r="C46">
            <v>90</v>
          </cell>
          <cell r="D46">
            <v>121</v>
          </cell>
        </row>
      </sheetData>
      <sheetData sheetId="2" refreshError="1"/>
      <sheetData sheetId="3" refreshError="1"/>
      <sheetData sheetId="4" refreshError="1"/>
      <sheetData sheetId="5" refreshError="1"/>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49"/>
  <sheetViews>
    <sheetView topLeftCell="A24" zoomScale="150" zoomScaleNormal="150" workbookViewId="0">
      <selection activeCell="B43" sqref="B43"/>
    </sheetView>
  </sheetViews>
  <sheetFormatPr defaultColWidth="9.109375" defaultRowHeight="12.3" x14ac:dyDescent="0.4"/>
  <cols>
    <col min="1" max="1" width="17.88671875" style="3" customWidth="1"/>
    <col min="2" max="5" width="9.109375" style="3"/>
    <col min="6" max="6" width="11.5546875" style="3" customWidth="1"/>
    <col min="7" max="256" width="9.109375" style="3"/>
    <col min="257" max="257" width="17.88671875" style="3" customWidth="1"/>
    <col min="258" max="261" width="9.109375" style="3"/>
    <col min="262" max="262" width="11.5546875" style="3" customWidth="1"/>
    <col min="263" max="512" width="9.109375" style="3"/>
    <col min="513" max="513" width="17.88671875" style="3" customWidth="1"/>
    <col min="514" max="517" width="9.109375" style="3"/>
    <col min="518" max="518" width="11.5546875" style="3" customWidth="1"/>
    <col min="519" max="768" width="9.109375" style="3"/>
    <col min="769" max="769" width="17.88671875" style="3" customWidth="1"/>
    <col min="770" max="773" width="9.109375" style="3"/>
    <col min="774" max="774" width="11.5546875" style="3" customWidth="1"/>
    <col min="775" max="1024" width="9.109375" style="3"/>
    <col min="1025" max="1025" width="17.88671875" style="3" customWidth="1"/>
    <col min="1026" max="1029" width="9.109375" style="3"/>
    <col min="1030" max="1030" width="11.5546875" style="3" customWidth="1"/>
    <col min="1031" max="1280" width="9.109375" style="3"/>
    <col min="1281" max="1281" width="17.88671875" style="3" customWidth="1"/>
    <col min="1282" max="1285" width="9.109375" style="3"/>
    <col min="1286" max="1286" width="11.5546875" style="3" customWidth="1"/>
    <col min="1287" max="1536" width="9.109375" style="3"/>
    <col min="1537" max="1537" width="17.88671875" style="3" customWidth="1"/>
    <col min="1538" max="1541" width="9.109375" style="3"/>
    <col min="1542" max="1542" width="11.5546875" style="3" customWidth="1"/>
    <col min="1543" max="1792" width="9.109375" style="3"/>
    <col min="1793" max="1793" width="17.88671875" style="3" customWidth="1"/>
    <col min="1794" max="1797" width="9.109375" style="3"/>
    <col min="1798" max="1798" width="11.5546875" style="3" customWidth="1"/>
    <col min="1799" max="2048" width="9.109375" style="3"/>
    <col min="2049" max="2049" width="17.88671875" style="3" customWidth="1"/>
    <col min="2050" max="2053" width="9.109375" style="3"/>
    <col min="2054" max="2054" width="11.5546875" style="3" customWidth="1"/>
    <col min="2055" max="2304" width="9.109375" style="3"/>
    <col min="2305" max="2305" width="17.88671875" style="3" customWidth="1"/>
    <col min="2306" max="2309" width="9.109375" style="3"/>
    <col min="2310" max="2310" width="11.5546875" style="3" customWidth="1"/>
    <col min="2311" max="2560" width="9.109375" style="3"/>
    <col min="2561" max="2561" width="17.88671875" style="3" customWidth="1"/>
    <col min="2562" max="2565" width="9.109375" style="3"/>
    <col min="2566" max="2566" width="11.5546875" style="3" customWidth="1"/>
    <col min="2567" max="2816" width="9.109375" style="3"/>
    <col min="2817" max="2817" width="17.88671875" style="3" customWidth="1"/>
    <col min="2818" max="2821" width="9.109375" style="3"/>
    <col min="2822" max="2822" width="11.5546875" style="3" customWidth="1"/>
    <col min="2823" max="3072" width="9.109375" style="3"/>
    <col min="3073" max="3073" width="17.88671875" style="3" customWidth="1"/>
    <col min="3074" max="3077" width="9.109375" style="3"/>
    <col min="3078" max="3078" width="11.5546875" style="3" customWidth="1"/>
    <col min="3079" max="3328" width="9.109375" style="3"/>
    <col min="3329" max="3329" width="17.88671875" style="3" customWidth="1"/>
    <col min="3330" max="3333" width="9.109375" style="3"/>
    <col min="3334" max="3334" width="11.5546875" style="3" customWidth="1"/>
    <col min="3335" max="3584" width="9.109375" style="3"/>
    <col min="3585" max="3585" width="17.88671875" style="3" customWidth="1"/>
    <col min="3586" max="3589" width="9.109375" style="3"/>
    <col min="3590" max="3590" width="11.5546875" style="3" customWidth="1"/>
    <col min="3591" max="3840" width="9.109375" style="3"/>
    <col min="3841" max="3841" width="17.88671875" style="3" customWidth="1"/>
    <col min="3842" max="3845" width="9.109375" style="3"/>
    <col min="3846" max="3846" width="11.5546875" style="3" customWidth="1"/>
    <col min="3847" max="4096" width="9.109375" style="3"/>
    <col min="4097" max="4097" width="17.88671875" style="3" customWidth="1"/>
    <col min="4098" max="4101" width="9.109375" style="3"/>
    <col min="4102" max="4102" width="11.5546875" style="3" customWidth="1"/>
    <col min="4103" max="4352" width="9.109375" style="3"/>
    <col min="4353" max="4353" width="17.88671875" style="3" customWidth="1"/>
    <col min="4354" max="4357" width="9.109375" style="3"/>
    <col min="4358" max="4358" width="11.5546875" style="3" customWidth="1"/>
    <col min="4359" max="4608" width="9.109375" style="3"/>
    <col min="4609" max="4609" width="17.88671875" style="3" customWidth="1"/>
    <col min="4610" max="4613" width="9.109375" style="3"/>
    <col min="4614" max="4614" width="11.5546875" style="3" customWidth="1"/>
    <col min="4615" max="4864" width="9.109375" style="3"/>
    <col min="4865" max="4865" width="17.88671875" style="3" customWidth="1"/>
    <col min="4866" max="4869" width="9.109375" style="3"/>
    <col min="4870" max="4870" width="11.5546875" style="3" customWidth="1"/>
    <col min="4871" max="5120" width="9.109375" style="3"/>
    <col min="5121" max="5121" width="17.88671875" style="3" customWidth="1"/>
    <col min="5122" max="5125" width="9.109375" style="3"/>
    <col min="5126" max="5126" width="11.5546875" style="3" customWidth="1"/>
    <col min="5127" max="5376" width="9.109375" style="3"/>
    <col min="5377" max="5377" width="17.88671875" style="3" customWidth="1"/>
    <col min="5378" max="5381" width="9.109375" style="3"/>
    <col min="5382" max="5382" width="11.5546875" style="3" customWidth="1"/>
    <col min="5383" max="5632" width="9.109375" style="3"/>
    <col min="5633" max="5633" width="17.88671875" style="3" customWidth="1"/>
    <col min="5634" max="5637" width="9.109375" style="3"/>
    <col min="5638" max="5638" width="11.5546875" style="3" customWidth="1"/>
    <col min="5639" max="5888" width="9.109375" style="3"/>
    <col min="5889" max="5889" width="17.88671875" style="3" customWidth="1"/>
    <col min="5890" max="5893" width="9.109375" style="3"/>
    <col min="5894" max="5894" width="11.5546875" style="3" customWidth="1"/>
    <col min="5895" max="6144" width="9.109375" style="3"/>
    <col min="6145" max="6145" width="17.88671875" style="3" customWidth="1"/>
    <col min="6146" max="6149" width="9.109375" style="3"/>
    <col min="6150" max="6150" width="11.5546875" style="3" customWidth="1"/>
    <col min="6151" max="6400" width="9.109375" style="3"/>
    <col min="6401" max="6401" width="17.88671875" style="3" customWidth="1"/>
    <col min="6402" max="6405" width="9.109375" style="3"/>
    <col min="6406" max="6406" width="11.5546875" style="3" customWidth="1"/>
    <col min="6407" max="6656" width="9.109375" style="3"/>
    <col min="6657" max="6657" width="17.88671875" style="3" customWidth="1"/>
    <col min="6658" max="6661" width="9.109375" style="3"/>
    <col min="6662" max="6662" width="11.5546875" style="3" customWidth="1"/>
    <col min="6663" max="6912" width="9.109375" style="3"/>
    <col min="6913" max="6913" width="17.88671875" style="3" customWidth="1"/>
    <col min="6914" max="6917" width="9.109375" style="3"/>
    <col min="6918" max="6918" width="11.5546875" style="3" customWidth="1"/>
    <col min="6919" max="7168" width="9.109375" style="3"/>
    <col min="7169" max="7169" width="17.88671875" style="3" customWidth="1"/>
    <col min="7170" max="7173" width="9.109375" style="3"/>
    <col min="7174" max="7174" width="11.5546875" style="3" customWidth="1"/>
    <col min="7175" max="7424" width="9.109375" style="3"/>
    <col min="7425" max="7425" width="17.88671875" style="3" customWidth="1"/>
    <col min="7426" max="7429" width="9.109375" style="3"/>
    <col min="7430" max="7430" width="11.5546875" style="3" customWidth="1"/>
    <col min="7431" max="7680" width="9.109375" style="3"/>
    <col min="7681" max="7681" width="17.88671875" style="3" customWidth="1"/>
    <col min="7682" max="7685" width="9.109375" style="3"/>
    <col min="7686" max="7686" width="11.5546875" style="3" customWidth="1"/>
    <col min="7687" max="7936" width="9.109375" style="3"/>
    <col min="7937" max="7937" width="17.88671875" style="3" customWidth="1"/>
    <col min="7938" max="7941" width="9.109375" style="3"/>
    <col min="7942" max="7942" width="11.5546875" style="3" customWidth="1"/>
    <col min="7943" max="8192" width="9.109375" style="3"/>
    <col min="8193" max="8193" width="17.88671875" style="3" customWidth="1"/>
    <col min="8194" max="8197" width="9.109375" style="3"/>
    <col min="8198" max="8198" width="11.5546875" style="3" customWidth="1"/>
    <col min="8199" max="8448" width="9.109375" style="3"/>
    <col min="8449" max="8449" width="17.88671875" style="3" customWidth="1"/>
    <col min="8450" max="8453" width="9.109375" style="3"/>
    <col min="8454" max="8454" width="11.5546875" style="3" customWidth="1"/>
    <col min="8455" max="8704" width="9.109375" style="3"/>
    <col min="8705" max="8705" width="17.88671875" style="3" customWidth="1"/>
    <col min="8706" max="8709" width="9.109375" style="3"/>
    <col min="8710" max="8710" width="11.5546875" style="3" customWidth="1"/>
    <col min="8711" max="8960" width="9.109375" style="3"/>
    <col min="8961" max="8961" width="17.88671875" style="3" customWidth="1"/>
    <col min="8962" max="8965" width="9.109375" style="3"/>
    <col min="8966" max="8966" width="11.5546875" style="3" customWidth="1"/>
    <col min="8967" max="9216" width="9.109375" style="3"/>
    <col min="9217" max="9217" width="17.88671875" style="3" customWidth="1"/>
    <col min="9218" max="9221" width="9.109375" style="3"/>
    <col min="9222" max="9222" width="11.5546875" style="3" customWidth="1"/>
    <col min="9223" max="9472" width="9.109375" style="3"/>
    <col min="9473" max="9473" width="17.88671875" style="3" customWidth="1"/>
    <col min="9474" max="9477" width="9.109375" style="3"/>
    <col min="9478" max="9478" width="11.5546875" style="3" customWidth="1"/>
    <col min="9479" max="9728" width="9.109375" style="3"/>
    <col min="9729" max="9729" width="17.88671875" style="3" customWidth="1"/>
    <col min="9730" max="9733" width="9.109375" style="3"/>
    <col min="9734" max="9734" width="11.5546875" style="3" customWidth="1"/>
    <col min="9735" max="9984" width="9.109375" style="3"/>
    <col min="9985" max="9985" width="17.88671875" style="3" customWidth="1"/>
    <col min="9986" max="9989" width="9.109375" style="3"/>
    <col min="9990" max="9990" width="11.5546875" style="3" customWidth="1"/>
    <col min="9991" max="10240" width="9.109375" style="3"/>
    <col min="10241" max="10241" width="17.88671875" style="3" customWidth="1"/>
    <col min="10242" max="10245" width="9.109375" style="3"/>
    <col min="10246" max="10246" width="11.5546875" style="3" customWidth="1"/>
    <col min="10247" max="10496" width="9.109375" style="3"/>
    <col min="10497" max="10497" width="17.88671875" style="3" customWidth="1"/>
    <col min="10498" max="10501" width="9.109375" style="3"/>
    <col min="10502" max="10502" width="11.5546875" style="3" customWidth="1"/>
    <col min="10503" max="10752" width="9.109375" style="3"/>
    <col min="10753" max="10753" width="17.88671875" style="3" customWidth="1"/>
    <col min="10754" max="10757" width="9.109375" style="3"/>
    <col min="10758" max="10758" width="11.5546875" style="3" customWidth="1"/>
    <col min="10759" max="11008" width="9.109375" style="3"/>
    <col min="11009" max="11009" width="17.88671875" style="3" customWidth="1"/>
    <col min="11010" max="11013" width="9.109375" style="3"/>
    <col min="11014" max="11014" width="11.5546875" style="3" customWidth="1"/>
    <col min="11015" max="11264" width="9.109375" style="3"/>
    <col min="11265" max="11265" width="17.88671875" style="3" customWidth="1"/>
    <col min="11266" max="11269" width="9.109375" style="3"/>
    <col min="11270" max="11270" width="11.5546875" style="3" customWidth="1"/>
    <col min="11271" max="11520" width="9.109375" style="3"/>
    <col min="11521" max="11521" width="17.88671875" style="3" customWidth="1"/>
    <col min="11522" max="11525" width="9.109375" style="3"/>
    <col min="11526" max="11526" width="11.5546875" style="3" customWidth="1"/>
    <col min="11527" max="11776" width="9.109375" style="3"/>
    <col min="11777" max="11777" width="17.88671875" style="3" customWidth="1"/>
    <col min="11778" max="11781" width="9.109375" style="3"/>
    <col min="11782" max="11782" width="11.5546875" style="3" customWidth="1"/>
    <col min="11783" max="12032" width="9.109375" style="3"/>
    <col min="12033" max="12033" width="17.88671875" style="3" customWidth="1"/>
    <col min="12034" max="12037" width="9.109375" style="3"/>
    <col min="12038" max="12038" width="11.5546875" style="3" customWidth="1"/>
    <col min="12039" max="12288" width="9.109375" style="3"/>
    <col min="12289" max="12289" width="17.88671875" style="3" customWidth="1"/>
    <col min="12290" max="12293" width="9.109375" style="3"/>
    <col min="12294" max="12294" width="11.5546875" style="3" customWidth="1"/>
    <col min="12295" max="12544" width="9.109375" style="3"/>
    <col min="12545" max="12545" width="17.88671875" style="3" customWidth="1"/>
    <col min="12546" max="12549" width="9.109375" style="3"/>
    <col min="12550" max="12550" width="11.5546875" style="3" customWidth="1"/>
    <col min="12551" max="12800" width="9.109375" style="3"/>
    <col min="12801" max="12801" width="17.88671875" style="3" customWidth="1"/>
    <col min="12802" max="12805" width="9.109375" style="3"/>
    <col min="12806" max="12806" width="11.5546875" style="3" customWidth="1"/>
    <col min="12807" max="13056" width="9.109375" style="3"/>
    <col min="13057" max="13057" width="17.88671875" style="3" customWidth="1"/>
    <col min="13058" max="13061" width="9.109375" style="3"/>
    <col min="13062" max="13062" width="11.5546875" style="3" customWidth="1"/>
    <col min="13063" max="13312" width="9.109375" style="3"/>
    <col min="13313" max="13313" width="17.88671875" style="3" customWidth="1"/>
    <col min="13314" max="13317" width="9.109375" style="3"/>
    <col min="13318" max="13318" width="11.5546875" style="3" customWidth="1"/>
    <col min="13319" max="13568" width="9.109375" style="3"/>
    <col min="13569" max="13569" width="17.88671875" style="3" customWidth="1"/>
    <col min="13570" max="13573" width="9.109375" style="3"/>
    <col min="13574" max="13574" width="11.5546875" style="3" customWidth="1"/>
    <col min="13575" max="13824" width="9.109375" style="3"/>
    <col min="13825" max="13825" width="17.88671875" style="3" customWidth="1"/>
    <col min="13826" max="13829" width="9.109375" style="3"/>
    <col min="13830" max="13830" width="11.5546875" style="3" customWidth="1"/>
    <col min="13831" max="14080" width="9.109375" style="3"/>
    <col min="14081" max="14081" width="17.88671875" style="3" customWidth="1"/>
    <col min="14082" max="14085" width="9.109375" style="3"/>
    <col min="14086" max="14086" width="11.5546875" style="3" customWidth="1"/>
    <col min="14087" max="14336" width="9.109375" style="3"/>
    <col min="14337" max="14337" width="17.88671875" style="3" customWidth="1"/>
    <col min="14338" max="14341" width="9.109375" style="3"/>
    <col min="14342" max="14342" width="11.5546875" style="3" customWidth="1"/>
    <col min="14343" max="14592" width="9.109375" style="3"/>
    <col min="14593" max="14593" width="17.88671875" style="3" customWidth="1"/>
    <col min="14594" max="14597" width="9.109375" style="3"/>
    <col min="14598" max="14598" width="11.5546875" style="3" customWidth="1"/>
    <col min="14599" max="14848" width="9.109375" style="3"/>
    <col min="14849" max="14849" width="17.88671875" style="3" customWidth="1"/>
    <col min="14850" max="14853" width="9.109375" style="3"/>
    <col min="14854" max="14854" width="11.5546875" style="3" customWidth="1"/>
    <col min="14855" max="15104" width="9.109375" style="3"/>
    <col min="15105" max="15105" width="17.88671875" style="3" customWidth="1"/>
    <col min="15106" max="15109" width="9.109375" style="3"/>
    <col min="15110" max="15110" width="11.5546875" style="3" customWidth="1"/>
    <col min="15111" max="15360" width="9.109375" style="3"/>
    <col min="15361" max="15361" width="17.88671875" style="3" customWidth="1"/>
    <col min="15362" max="15365" width="9.109375" style="3"/>
    <col min="15366" max="15366" width="11.5546875" style="3" customWidth="1"/>
    <col min="15367" max="15616" width="9.109375" style="3"/>
    <col min="15617" max="15617" width="17.88671875" style="3" customWidth="1"/>
    <col min="15618" max="15621" width="9.109375" style="3"/>
    <col min="15622" max="15622" width="11.5546875" style="3" customWidth="1"/>
    <col min="15623" max="15872" width="9.109375" style="3"/>
    <col min="15873" max="15873" width="17.88671875" style="3" customWidth="1"/>
    <col min="15874" max="15877" width="9.109375" style="3"/>
    <col min="15878" max="15878" width="11.5546875" style="3" customWidth="1"/>
    <col min="15879" max="16128" width="9.109375" style="3"/>
    <col min="16129" max="16129" width="17.88671875" style="3" customWidth="1"/>
    <col min="16130" max="16133" width="9.109375" style="3"/>
    <col min="16134" max="16134" width="11.5546875" style="3" customWidth="1"/>
    <col min="16135" max="16384" width="9.109375" style="3"/>
  </cols>
  <sheetData>
    <row r="1" spans="1:9" x14ac:dyDescent="0.4">
      <c r="A1" s="2" t="s">
        <v>85</v>
      </c>
      <c r="B1" s="2"/>
      <c r="C1" s="2"/>
      <c r="D1" s="2"/>
      <c r="E1" s="2"/>
      <c r="F1" s="2"/>
      <c r="G1" s="2"/>
      <c r="H1" s="2"/>
      <c r="I1" s="2"/>
    </row>
    <row r="2" spans="1:9" x14ac:dyDescent="0.4">
      <c r="A2" s="2" t="s">
        <v>86</v>
      </c>
      <c r="B2" s="2"/>
      <c r="C2" s="2"/>
      <c r="D2" s="2"/>
      <c r="E2" s="2"/>
      <c r="F2" s="2"/>
      <c r="G2" s="2"/>
      <c r="H2" s="2"/>
      <c r="I2" s="2"/>
    </row>
    <row r="3" spans="1:9" x14ac:dyDescent="0.4">
      <c r="A3" s="2" t="s">
        <v>87</v>
      </c>
      <c r="B3" s="2"/>
      <c r="C3" s="2"/>
      <c r="D3" s="2"/>
      <c r="E3" s="2"/>
      <c r="F3" s="2"/>
      <c r="G3" s="2"/>
      <c r="H3" s="2"/>
      <c r="I3" s="2"/>
    </row>
    <row r="4" spans="1:9" x14ac:dyDescent="0.4">
      <c r="A4" s="2" t="s">
        <v>88</v>
      </c>
      <c r="B4" s="2"/>
      <c r="C4" s="2"/>
      <c r="D4" s="2"/>
      <c r="E4" s="2"/>
      <c r="F4" s="2"/>
      <c r="G4" s="2"/>
      <c r="H4" s="2"/>
      <c r="I4" s="2"/>
    </row>
    <row r="5" spans="1:9" x14ac:dyDescent="0.4">
      <c r="A5" s="2"/>
      <c r="B5" s="2"/>
      <c r="C5" s="2"/>
      <c r="D5" s="2"/>
      <c r="E5" s="2"/>
      <c r="F5" s="2"/>
      <c r="G5" s="2"/>
      <c r="H5" s="2"/>
      <c r="I5" s="2"/>
    </row>
    <row r="6" spans="1:9" x14ac:dyDescent="0.4">
      <c r="A6" s="2"/>
      <c r="B6" s="2" t="s">
        <v>89</v>
      </c>
      <c r="C6" s="2" t="s">
        <v>90</v>
      </c>
      <c r="D6" s="2" t="s">
        <v>91</v>
      </c>
      <c r="E6" s="2"/>
      <c r="F6" s="2"/>
      <c r="G6" s="2"/>
      <c r="H6" s="2"/>
      <c r="I6" s="2"/>
    </row>
    <row r="7" spans="1:9" x14ac:dyDescent="0.4">
      <c r="A7" s="2" t="s">
        <v>92</v>
      </c>
      <c r="B7" s="6">
        <v>44</v>
      </c>
      <c r="C7" s="6">
        <v>36</v>
      </c>
      <c r="D7" s="8">
        <v>11</v>
      </c>
      <c r="E7" s="8">
        <f>SUM(B7:D7)</f>
        <v>91</v>
      </c>
      <c r="F7" s="8"/>
      <c r="G7" s="8"/>
      <c r="H7" s="8"/>
      <c r="I7" s="6"/>
    </row>
    <row r="8" spans="1:9" x14ac:dyDescent="0.4">
      <c r="A8" s="19" t="s">
        <v>93</v>
      </c>
      <c r="B8" s="6">
        <v>25</v>
      </c>
      <c r="C8" s="6">
        <v>33</v>
      </c>
      <c r="D8" s="6">
        <v>26</v>
      </c>
      <c r="E8" s="8">
        <f t="shared" ref="E8:E9" si="0">SUM(B8:D8)</f>
        <v>84</v>
      </c>
      <c r="F8" s="6"/>
      <c r="G8" s="6"/>
      <c r="H8" s="6"/>
      <c r="I8" s="6"/>
    </row>
    <row r="9" spans="1:9" x14ac:dyDescent="0.4">
      <c r="A9" s="19" t="s">
        <v>94</v>
      </c>
      <c r="B9" s="6">
        <v>8</v>
      </c>
      <c r="C9" s="6">
        <v>28</v>
      </c>
      <c r="D9" s="6">
        <v>41</v>
      </c>
      <c r="E9" s="8">
        <f t="shared" si="0"/>
        <v>77</v>
      </c>
      <c r="F9" s="6"/>
      <c r="G9" s="6"/>
      <c r="H9" s="6"/>
      <c r="I9" s="6"/>
    </row>
    <row r="10" spans="1:9" x14ac:dyDescent="0.4">
      <c r="A10" s="19"/>
      <c r="B10" s="6">
        <f>SUM(B7:B9)</f>
        <v>77</v>
      </c>
      <c r="C10" s="6">
        <f t="shared" ref="C10:E10" si="1">SUM(C7:C9)</f>
        <v>97</v>
      </c>
      <c r="D10" s="6">
        <f t="shared" si="1"/>
        <v>78</v>
      </c>
      <c r="E10" s="6">
        <f t="shared" si="1"/>
        <v>252</v>
      </c>
      <c r="F10" s="6"/>
      <c r="G10" s="6"/>
      <c r="H10" s="6"/>
      <c r="I10" s="6"/>
    </row>
    <row r="11" spans="1:9" x14ac:dyDescent="0.4">
      <c r="A11" s="2" t="s">
        <v>95</v>
      </c>
      <c r="B11" s="6"/>
      <c r="C11" s="6"/>
      <c r="D11" s="6"/>
      <c r="E11" s="6"/>
      <c r="F11" s="6"/>
      <c r="G11" s="6"/>
      <c r="H11" s="6"/>
      <c r="I11" s="6"/>
    </row>
    <row r="12" spans="1:9" x14ac:dyDescent="0.4">
      <c r="A12" s="2" t="s">
        <v>96</v>
      </c>
      <c r="B12" s="10"/>
      <c r="C12" s="2"/>
      <c r="D12" s="2"/>
      <c r="E12" s="2"/>
      <c r="F12" s="2"/>
      <c r="G12" s="2"/>
      <c r="H12" s="2"/>
      <c r="I12" s="2"/>
    </row>
    <row r="13" spans="1:9" x14ac:dyDescent="0.4">
      <c r="A13" s="2" t="s">
        <v>97</v>
      </c>
      <c r="B13" s="10"/>
      <c r="C13" s="2"/>
      <c r="D13" s="2"/>
      <c r="E13" s="2"/>
      <c r="F13" s="2"/>
      <c r="G13" s="2"/>
      <c r="H13" s="2"/>
      <c r="I13" s="2"/>
    </row>
    <row r="14" spans="1:9" x14ac:dyDescent="0.4">
      <c r="A14" s="6" t="s">
        <v>103</v>
      </c>
      <c r="B14"/>
      <c r="C14"/>
      <c r="D14"/>
      <c r="E14"/>
      <c r="F14"/>
      <c r="G14"/>
      <c r="H14"/>
      <c r="I14" s="2"/>
    </row>
    <row r="15" spans="1:9" x14ac:dyDescent="0.4">
      <c r="A15" s="10"/>
      <c r="B15"/>
      <c r="C15"/>
      <c r="D15"/>
      <c r="E15"/>
      <c r="F15"/>
      <c r="G15"/>
      <c r="H15"/>
      <c r="I15" s="2"/>
    </row>
    <row r="16" spans="1:9" x14ac:dyDescent="0.4">
      <c r="A16" s="7" t="s">
        <v>0</v>
      </c>
      <c r="B16"/>
      <c r="C16"/>
      <c r="D16"/>
      <c r="E16"/>
      <c r="F16"/>
      <c r="G16"/>
      <c r="H16"/>
      <c r="I16" s="10"/>
    </row>
    <row r="17" spans="1:11" x14ac:dyDescent="0.4">
      <c r="A17" s="7"/>
      <c r="B17" s="2" t="s">
        <v>89</v>
      </c>
      <c r="C17" s="2" t="s">
        <v>90</v>
      </c>
      <c r="D17" s="2" t="s">
        <v>91</v>
      </c>
      <c r="E17" s="2"/>
      <c r="F17"/>
      <c r="G17"/>
      <c r="H17"/>
      <c r="I17" s="2"/>
    </row>
    <row r="18" spans="1:11" x14ac:dyDescent="0.4">
      <c r="A18" s="2" t="s">
        <v>92</v>
      </c>
      <c r="B18" s="43">
        <f>B7/SUM($B7:$D7)</f>
        <v>0.48351648351648352</v>
      </c>
      <c r="C18" s="43">
        <f t="shared" ref="B18:E20" si="2">C7/SUM($B7:$D7)</f>
        <v>0.39560439560439559</v>
      </c>
      <c r="D18" s="43">
        <f t="shared" si="2"/>
        <v>0.12087912087912088</v>
      </c>
      <c r="E18">
        <f>SUM(B18:D18)</f>
        <v>1</v>
      </c>
      <c r="F18"/>
      <c r="G18"/>
      <c r="H18"/>
      <c r="I18" s="2"/>
    </row>
    <row r="19" spans="1:11" x14ac:dyDescent="0.4">
      <c r="A19" s="19" t="s">
        <v>93</v>
      </c>
      <c r="B19" s="43">
        <f t="shared" si="2"/>
        <v>0.29761904761904762</v>
      </c>
      <c r="C19" s="43">
        <f t="shared" si="2"/>
        <v>0.39285714285714285</v>
      </c>
      <c r="D19" s="43">
        <f t="shared" si="2"/>
        <v>0.30952380952380953</v>
      </c>
      <c r="E19">
        <f>SUM(B19:D19)</f>
        <v>1</v>
      </c>
      <c r="F19"/>
      <c r="G19"/>
      <c r="H19"/>
      <c r="I19" s="10"/>
    </row>
    <row r="20" spans="1:11" x14ac:dyDescent="0.4">
      <c r="A20" s="19" t="s">
        <v>94</v>
      </c>
      <c r="B20" s="43">
        <f t="shared" si="2"/>
        <v>0.1038961038961039</v>
      </c>
      <c r="C20" s="43">
        <f t="shared" si="2"/>
        <v>0.36363636363636365</v>
      </c>
      <c r="D20" s="43">
        <f t="shared" si="2"/>
        <v>0.53246753246753242</v>
      </c>
      <c r="E20">
        <f>SUM(B20:D20)</f>
        <v>1</v>
      </c>
      <c r="F20"/>
      <c r="G20"/>
      <c r="H20"/>
      <c r="I20" s="2"/>
    </row>
    <row r="21" spans="1:11" x14ac:dyDescent="0.4">
      <c r="A21" t="s">
        <v>1</v>
      </c>
      <c r="B21"/>
      <c r="C21"/>
      <c r="D21"/>
      <c r="E21"/>
      <c r="F21"/>
      <c r="G21"/>
      <c r="H21"/>
      <c r="I21" s="2"/>
    </row>
    <row r="22" spans="1:11" x14ac:dyDescent="0.4">
      <c r="A22" t="s">
        <v>98</v>
      </c>
      <c r="B22"/>
      <c r="C22"/>
      <c r="D22"/>
      <c r="E22"/>
      <c r="F22"/>
      <c r="G22"/>
      <c r="H22"/>
      <c r="I22" s="2"/>
    </row>
    <row r="23" spans="1:11" x14ac:dyDescent="0.4">
      <c r="A23"/>
      <c r="B23"/>
      <c r="C23"/>
      <c r="D23"/>
      <c r="E23"/>
      <c r="F23"/>
      <c r="G23"/>
      <c r="H23"/>
      <c r="I23" s="2"/>
    </row>
    <row r="24" spans="1:11" x14ac:dyDescent="0.4">
      <c r="A24" t="s">
        <v>2</v>
      </c>
      <c r="B24"/>
      <c r="C24"/>
      <c r="D24"/>
      <c r="E24"/>
      <c r="F24"/>
      <c r="G24"/>
      <c r="H24"/>
      <c r="I24" s="2"/>
    </row>
    <row r="25" spans="1:11" x14ac:dyDescent="0.4">
      <c r="A25" t="s">
        <v>99</v>
      </c>
      <c r="B25"/>
      <c r="C25"/>
      <c r="D25"/>
      <c r="E25"/>
      <c r="F25"/>
      <c r="G25"/>
      <c r="H25"/>
      <c r="I25" s="2"/>
    </row>
    <row r="26" spans="1:11" x14ac:dyDescent="0.4">
      <c r="A26"/>
      <c r="B26"/>
      <c r="C26"/>
      <c r="D26"/>
      <c r="E26"/>
      <c r="F26"/>
      <c r="G26"/>
      <c r="H26"/>
      <c r="I26" s="2"/>
    </row>
    <row r="27" spans="1:11" ht="15" x14ac:dyDescent="0.5">
      <c r="A27" s="7"/>
      <c r="B27" s="2" t="s">
        <v>89</v>
      </c>
      <c r="C27" s="2" t="s">
        <v>90</v>
      </c>
      <c r="D27" s="2" t="s">
        <v>91</v>
      </c>
      <c r="E27" s="2"/>
      <c r="J27" s="1"/>
      <c r="K27" s="1"/>
    </row>
    <row r="28" spans="1:11" x14ac:dyDescent="0.4">
      <c r="A28" s="2" t="str">
        <f>A18</f>
        <v>Basso</v>
      </c>
      <c r="B28" s="43">
        <f>SUM($B7:$D7)*SUM(B$7:B$9)/SUM($B$7:$D$9)</f>
        <v>27.805555555555557</v>
      </c>
      <c r="C28" s="43">
        <f t="shared" ref="B28:E30" si="3">SUM($B7:$D7)*SUM(C$7:C$9)/SUM($B$7:$D$9)</f>
        <v>35.027777777777779</v>
      </c>
      <c r="D28" s="43">
        <f t="shared" si="3"/>
        <v>28.166666666666668</v>
      </c>
      <c r="E28" s="46">
        <f>SUM(B28:D28)</f>
        <v>91</v>
      </c>
    </row>
    <row r="29" spans="1:11" ht="15" x14ac:dyDescent="0.5">
      <c r="A29" s="2" t="str">
        <f t="shared" ref="A29:A30" si="4">A19</f>
        <v>Medio</v>
      </c>
      <c r="B29" s="43">
        <f t="shared" si="3"/>
        <v>25.666666666666668</v>
      </c>
      <c r="C29" s="43">
        <f t="shared" si="3"/>
        <v>32.333333333333336</v>
      </c>
      <c r="D29" s="43">
        <f>SUM($B8:$D8)*SUM(D$7:D$9)/SUM($B$7:$D$9)</f>
        <v>26</v>
      </c>
      <c r="E29" s="46">
        <f t="shared" ref="E29:E31" si="5">SUM(B29:D29)</f>
        <v>84</v>
      </c>
      <c r="J29" s="1"/>
      <c r="K29" s="1"/>
    </row>
    <row r="30" spans="1:11" x14ac:dyDescent="0.4">
      <c r="A30" s="2" t="str">
        <f t="shared" si="4"/>
        <v>Alto</v>
      </c>
      <c r="B30" s="43">
        <f t="shared" si="3"/>
        <v>23.527777777777779</v>
      </c>
      <c r="C30" s="43">
        <f t="shared" si="3"/>
        <v>29.638888888888889</v>
      </c>
      <c r="D30" s="43">
        <f t="shared" si="3"/>
        <v>23.833333333333332</v>
      </c>
      <c r="E30" s="46">
        <f t="shared" si="5"/>
        <v>77</v>
      </c>
    </row>
    <row r="31" spans="1:11" x14ac:dyDescent="0.4">
      <c r="A31" s="11"/>
      <c r="B31" s="47">
        <f>SUM(B28:B30)</f>
        <v>77</v>
      </c>
      <c r="C31" s="47">
        <f t="shared" ref="C31:D31" si="6">SUM(C28:C30)</f>
        <v>97</v>
      </c>
      <c r="D31" s="47">
        <f t="shared" si="6"/>
        <v>78</v>
      </c>
      <c r="E31" s="46">
        <f t="shared" si="5"/>
        <v>252</v>
      </c>
      <c r="F31" s="11"/>
      <c r="G31" s="11"/>
      <c r="H31" s="11"/>
    </row>
    <row r="33" spans="1:5" x14ac:dyDescent="0.4">
      <c r="A33" s="3" t="s">
        <v>100</v>
      </c>
    </row>
    <row r="35" spans="1:5" x14ac:dyDescent="0.4">
      <c r="A35" s="7"/>
      <c r="B35" s="2" t="s">
        <v>89</v>
      </c>
      <c r="C35" s="2" t="s">
        <v>90</v>
      </c>
      <c r="D35" s="2" t="s">
        <v>91</v>
      </c>
    </row>
    <row r="36" spans="1:5" x14ac:dyDescent="0.4">
      <c r="A36" s="2" t="str">
        <f>A28</f>
        <v>Basso</v>
      </c>
      <c r="B36" s="43">
        <f t="shared" ref="B36:D38" si="7">(B7-B28)^2/B28</f>
        <v>9.4319291819291795</v>
      </c>
      <c r="C36" s="43">
        <f t="shared" si="7"/>
        <v>2.6984756366199621E-2</v>
      </c>
      <c r="D36" s="43">
        <f t="shared" si="7"/>
        <v>10.462524654832347</v>
      </c>
    </row>
    <row r="37" spans="1:5" x14ac:dyDescent="0.4">
      <c r="A37" s="2" t="str">
        <f t="shared" ref="A37:A38" si="8">A29</f>
        <v>Medio</v>
      </c>
      <c r="B37" s="43">
        <f t="shared" si="7"/>
        <v>1.7316017316017378E-2</v>
      </c>
      <c r="C37" s="43">
        <f t="shared" si="7"/>
        <v>1.3745704467353854E-2</v>
      </c>
      <c r="D37" s="43">
        <f t="shared" si="7"/>
        <v>0</v>
      </c>
    </row>
    <row r="38" spans="1:5" x14ac:dyDescent="0.4">
      <c r="A38" s="2" t="str">
        <f t="shared" si="8"/>
        <v>Alto</v>
      </c>
      <c r="B38" s="43">
        <f t="shared" si="7"/>
        <v>10.247966679784861</v>
      </c>
      <c r="C38" s="43">
        <f t="shared" si="7"/>
        <v>9.062272206602108E-2</v>
      </c>
      <c r="D38" s="43">
        <f t="shared" si="7"/>
        <v>12.364801864801866</v>
      </c>
    </row>
    <row r="39" spans="1:5" x14ac:dyDescent="0.4">
      <c r="E39" s="44">
        <f>SUM(B36:D38)</f>
        <v>42.65589158156385</v>
      </c>
    </row>
    <row r="41" spans="1:5" x14ac:dyDescent="0.4">
      <c r="A41" s="45" t="s">
        <v>101</v>
      </c>
      <c r="B41" s="44">
        <f>E39</f>
        <v>42.65589158156385</v>
      </c>
    </row>
    <row r="42" spans="1:5" x14ac:dyDescent="0.4">
      <c r="A42" s="11" t="s">
        <v>102</v>
      </c>
      <c r="B42" s="44">
        <f>SQRT(B41/E31/2)</f>
        <v>0.29092044534369854</v>
      </c>
    </row>
    <row r="44" spans="1:5" x14ac:dyDescent="0.4">
      <c r="A44" s="3" t="s">
        <v>6</v>
      </c>
    </row>
    <row r="45" spans="1:5" x14ac:dyDescent="0.4">
      <c r="B45" s="2"/>
      <c r="C45" s="2"/>
      <c r="D45" s="2"/>
      <c r="E45" s="2"/>
    </row>
    <row r="46" spans="1:5" x14ac:dyDescent="0.4">
      <c r="A46" s="22"/>
      <c r="B46" s="22" t="str">
        <f t="shared" ref="B46:D46" si="9">B35</f>
        <v>Poco soddisfatto</v>
      </c>
      <c r="C46" s="22" t="str">
        <f t="shared" si="9"/>
        <v>Soddisfatto</v>
      </c>
      <c r="D46" s="22" t="str">
        <f t="shared" si="9"/>
        <v>Molto soddisfatto</v>
      </c>
    </row>
    <row r="47" spans="1:5" x14ac:dyDescent="0.4">
      <c r="A47" s="22" t="str">
        <f t="shared" ref="A47:D47" si="10">A36</f>
        <v>Basso</v>
      </c>
      <c r="B47" s="22">
        <v>91</v>
      </c>
      <c r="C47" s="22">
        <v>0</v>
      </c>
      <c r="D47" s="22">
        <v>0</v>
      </c>
    </row>
    <row r="48" spans="1:5" x14ac:dyDescent="0.4">
      <c r="A48" s="22" t="str">
        <f t="shared" ref="A48:D48" si="11">A37</f>
        <v>Medio</v>
      </c>
      <c r="B48" s="22">
        <v>0</v>
      </c>
      <c r="C48" s="22">
        <v>84</v>
      </c>
      <c r="D48" s="22">
        <v>0</v>
      </c>
    </row>
    <row r="49" spans="1:4" x14ac:dyDescent="0.4">
      <c r="A49" s="22" t="str">
        <f t="shared" ref="A49:D49" si="12">A38</f>
        <v>Alto</v>
      </c>
      <c r="B49" s="22">
        <v>0</v>
      </c>
      <c r="C49" s="22">
        <v>0</v>
      </c>
      <c r="D49" s="22">
        <v>77</v>
      </c>
    </row>
  </sheetData>
  <phoneticPr fontId="2" type="noConversion"/>
  <pageMargins left="0.75" right="0.75" top="1" bottom="1" header="0.5" footer="0.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45"/>
  <sheetViews>
    <sheetView topLeftCell="A26" zoomScale="150" zoomScaleNormal="150" workbookViewId="0">
      <selection activeCell="G45" sqref="G45"/>
    </sheetView>
  </sheetViews>
  <sheetFormatPr defaultColWidth="9.109375" defaultRowHeight="12.3" x14ac:dyDescent="0.4"/>
  <cols>
    <col min="1" max="1" width="17.88671875" style="3" customWidth="1"/>
    <col min="2" max="5" width="9.109375" style="3"/>
    <col min="6" max="6" width="11.5546875" style="3" customWidth="1"/>
    <col min="7" max="16384" width="9.109375" style="3"/>
  </cols>
  <sheetData>
    <row r="1" spans="1:9" x14ac:dyDescent="0.4">
      <c r="A1" s="2" t="s">
        <v>55</v>
      </c>
      <c r="B1" s="2"/>
      <c r="C1" s="2"/>
      <c r="D1" s="2"/>
      <c r="E1" s="2"/>
      <c r="F1" s="2"/>
      <c r="G1" s="2"/>
      <c r="H1" s="2"/>
      <c r="I1" s="2"/>
    </row>
    <row r="2" spans="1:9" ht="14.1" x14ac:dyDescent="0.4">
      <c r="A2" s="2" t="s">
        <v>36</v>
      </c>
      <c r="B2" s="2"/>
      <c r="C2" s="2"/>
      <c r="D2" s="2"/>
      <c r="E2" s="2"/>
      <c r="F2" s="2"/>
      <c r="G2" s="2"/>
      <c r="H2" s="2"/>
      <c r="I2" s="2"/>
    </row>
    <row r="3" spans="1:9" x14ac:dyDescent="0.4">
      <c r="A3" s="2"/>
      <c r="B3" s="2"/>
      <c r="C3" s="2"/>
      <c r="D3" s="2"/>
      <c r="E3" s="2"/>
      <c r="F3" s="2"/>
      <c r="G3" s="2"/>
      <c r="H3" s="2"/>
      <c r="I3" s="2"/>
    </row>
    <row r="4" spans="1:9" x14ac:dyDescent="0.4">
      <c r="A4" s="2" t="s">
        <v>37</v>
      </c>
      <c r="B4" s="2" t="s">
        <v>19</v>
      </c>
      <c r="C4" s="2"/>
      <c r="D4" s="2"/>
      <c r="E4" s="2"/>
      <c r="F4" s="2"/>
      <c r="G4" s="2"/>
      <c r="H4" s="2"/>
      <c r="I4" s="2"/>
    </row>
    <row r="5" spans="1:9" x14ac:dyDescent="0.4">
      <c r="A5" s="2" t="s">
        <v>49</v>
      </c>
      <c r="B5" s="2">
        <v>144</v>
      </c>
      <c r="C5" s="2"/>
      <c r="D5" s="2"/>
      <c r="E5" s="2"/>
      <c r="F5" s="2"/>
      <c r="G5" s="2"/>
      <c r="H5" s="2"/>
      <c r="I5" s="2"/>
    </row>
    <row r="6" spans="1:9" x14ac:dyDescent="0.4">
      <c r="A6" s="2" t="s">
        <v>51</v>
      </c>
      <c r="B6" s="2">
        <v>593</v>
      </c>
      <c r="C6" s="2"/>
      <c r="D6" s="2"/>
      <c r="E6" s="2"/>
      <c r="F6" s="2"/>
      <c r="G6" s="2"/>
      <c r="H6" s="2"/>
      <c r="I6" s="2"/>
    </row>
    <row r="7" spans="1:9" x14ac:dyDescent="0.4">
      <c r="A7" s="2" t="s">
        <v>52</v>
      </c>
      <c r="B7" s="2">
        <v>887</v>
      </c>
      <c r="C7" s="2"/>
      <c r="D7" s="2"/>
      <c r="E7" s="2"/>
      <c r="F7" s="2"/>
      <c r="G7" s="2"/>
      <c r="H7" s="2"/>
      <c r="I7" s="2"/>
    </row>
    <row r="8" spans="1:9" x14ac:dyDescent="0.4">
      <c r="A8" s="2" t="s">
        <v>53</v>
      </c>
      <c r="B8" s="2">
        <v>428</v>
      </c>
      <c r="C8" s="2"/>
      <c r="D8" s="2"/>
      <c r="E8" s="2"/>
      <c r="F8" s="2"/>
      <c r="G8" s="2"/>
      <c r="H8" s="2"/>
      <c r="I8" s="2"/>
    </row>
    <row r="9" spans="1:9" x14ac:dyDescent="0.4">
      <c r="A9" s="2" t="s">
        <v>54</v>
      </c>
      <c r="B9" s="2">
        <v>8</v>
      </c>
      <c r="C9" s="2"/>
      <c r="D9" s="2"/>
      <c r="E9" s="2"/>
      <c r="F9" s="2"/>
      <c r="G9" s="2"/>
      <c r="H9" s="2"/>
      <c r="I9" s="2"/>
    </row>
    <row r="10" spans="1:9" x14ac:dyDescent="0.4">
      <c r="A10" s="2"/>
      <c r="B10" s="2">
        <f>SUM(B5:B9)</f>
        <v>2060</v>
      </c>
      <c r="C10" s="2"/>
      <c r="D10" s="2"/>
      <c r="E10" s="2"/>
      <c r="F10" s="2"/>
      <c r="G10" s="2"/>
      <c r="H10" s="2"/>
      <c r="I10" s="2"/>
    </row>
    <row r="11" spans="1:9" ht="18.75" customHeight="1" x14ac:dyDescent="0.4">
      <c r="A11" s="19"/>
      <c r="B11" s="6"/>
      <c r="C11" s="6"/>
      <c r="D11" s="6"/>
      <c r="E11" s="6"/>
      <c r="F11" s="6"/>
      <c r="G11" s="6"/>
      <c r="H11" s="6"/>
      <c r="I11" s="6"/>
    </row>
    <row r="12" spans="1:9" x14ac:dyDescent="0.4">
      <c r="A12" s="2" t="s">
        <v>38</v>
      </c>
      <c r="B12" s="6"/>
      <c r="C12" s="6"/>
      <c r="D12" s="6"/>
      <c r="E12" s="6"/>
      <c r="F12" s="6"/>
      <c r="G12" s="6"/>
      <c r="H12" s="6"/>
      <c r="I12" s="6"/>
    </row>
    <row r="13" spans="1:9" x14ac:dyDescent="0.4">
      <c r="A13" s="2" t="s">
        <v>39</v>
      </c>
      <c r="B13" s="10"/>
      <c r="C13" s="2"/>
      <c r="D13" s="2"/>
      <c r="E13" s="2"/>
      <c r="F13" s="2"/>
      <c r="G13" s="2"/>
      <c r="H13" s="2"/>
      <c r="I13" s="2"/>
    </row>
    <row r="14" spans="1:9" x14ac:dyDescent="0.4">
      <c r="A14" s="2" t="s">
        <v>50</v>
      </c>
      <c r="B14"/>
      <c r="C14"/>
      <c r="D14"/>
      <c r="E14"/>
      <c r="F14"/>
      <c r="G14"/>
      <c r="H14"/>
      <c r="I14" s="2"/>
    </row>
    <row r="15" spans="1:9" ht="14.1" x14ac:dyDescent="0.4">
      <c r="A15" s="2" t="s">
        <v>56</v>
      </c>
      <c r="B15"/>
      <c r="C15"/>
      <c r="D15"/>
      <c r="E15"/>
      <c r="F15"/>
      <c r="G15"/>
      <c r="H15"/>
      <c r="I15" s="2"/>
    </row>
    <row r="16" spans="1:9" x14ac:dyDescent="0.4">
      <c r="A16" s="2"/>
      <c r="B16"/>
      <c r="C16"/>
      <c r="D16"/>
      <c r="E16"/>
      <c r="F16"/>
      <c r="G16"/>
      <c r="H16"/>
      <c r="I16" s="2"/>
    </row>
    <row r="17" spans="1:9" x14ac:dyDescent="0.4">
      <c r="A17" s="7" t="s">
        <v>0</v>
      </c>
      <c r="B17"/>
      <c r="C17"/>
      <c r="D17"/>
      <c r="E17"/>
      <c r="F17"/>
      <c r="G17"/>
      <c r="H17"/>
      <c r="I17" s="10"/>
    </row>
    <row r="18" spans="1:9" x14ac:dyDescent="0.4">
      <c r="A18" s="7"/>
      <c r="B18" s="32"/>
      <c r="C18" s="32"/>
      <c r="D18" s="32"/>
      <c r="E18" s="2"/>
      <c r="F18"/>
      <c r="G18"/>
      <c r="H18"/>
      <c r="I18" s="2"/>
    </row>
    <row r="19" spans="1:9" x14ac:dyDescent="0.4">
      <c r="A19" s="10" t="s">
        <v>37</v>
      </c>
      <c r="B19" s="10" t="s">
        <v>19</v>
      </c>
      <c r="C19" s="7" t="s">
        <v>40</v>
      </c>
      <c r="D19" s="7" t="s">
        <v>41</v>
      </c>
      <c r="E19" s="7" t="s">
        <v>42</v>
      </c>
      <c r="F19" s="7" t="s">
        <v>43</v>
      </c>
      <c r="G19" s="7" t="s">
        <v>44</v>
      </c>
      <c r="H19" s="7" t="s">
        <v>45</v>
      </c>
      <c r="I19" s="7" t="s">
        <v>46</v>
      </c>
    </row>
    <row r="20" spans="1:9" x14ac:dyDescent="0.4">
      <c r="A20" s="10" t="str">
        <f>A5</f>
        <v>30 - 50</v>
      </c>
      <c r="B20" s="10">
        <f>B5</f>
        <v>144</v>
      </c>
      <c r="C20" s="9">
        <v>20</v>
      </c>
      <c r="D20" s="9">
        <f>B20/B$25</f>
        <v>6.9902912621359226E-2</v>
      </c>
      <c r="E20">
        <f>B20/C20</f>
        <v>7.2</v>
      </c>
      <c r="F20">
        <f>D20/C20</f>
        <v>3.4951456310679612E-3</v>
      </c>
      <c r="G20">
        <v>40</v>
      </c>
      <c r="H20">
        <f>G20*B20</f>
        <v>5760</v>
      </c>
      <c r="I20" s="10">
        <f>D20</f>
        <v>6.9902912621359226E-2</v>
      </c>
    </row>
    <row r="21" spans="1:9" x14ac:dyDescent="0.4">
      <c r="A21" s="10" t="str">
        <f t="shared" ref="A21:B24" si="0">A6</f>
        <v>50 - 80</v>
      </c>
      <c r="B21" s="10">
        <f t="shared" si="0"/>
        <v>593</v>
      </c>
      <c r="C21" s="9">
        <v>30</v>
      </c>
      <c r="D21" s="9">
        <f t="shared" ref="D21:D24" si="1">B21/B$25</f>
        <v>0.28786407766990291</v>
      </c>
      <c r="E21">
        <f t="shared" ref="E21:E24" si="2">B21/C21</f>
        <v>19.766666666666666</v>
      </c>
      <c r="F21">
        <f t="shared" ref="F21:F24" si="3">D21/C21</f>
        <v>9.5954692556634302E-3</v>
      </c>
      <c r="G21">
        <v>65</v>
      </c>
      <c r="H21">
        <f t="shared" ref="H21:H24" si="4">G21*B21</f>
        <v>38545</v>
      </c>
      <c r="I21" s="10">
        <f>I20+D21</f>
        <v>0.35776699029126213</v>
      </c>
    </row>
    <row r="22" spans="1:9" x14ac:dyDescent="0.4">
      <c r="A22" s="10" t="str">
        <f t="shared" si="0"/>
        <v>80 - 110</v>
      </c>
      <c r="B22" s="10">
        <f t="shared" si="0"/>
        <v>887</v>
      </c>
      <c r="C22" s="9">
        <v>30</v>
      </c>
      <c r="D22" s="9">
        <f t="shared" si="1"/>
        <v>0.43058252427184468</v>
      </c>
      <c r="E22">
        <f t="shared" si="2"/>
        <v>29.566666666666666</v>
      </c>
      <c r="F22">
        <f t="shared" si="3"/>
        <v>1.4352750809061489E-2</v>
      </c>
      <c r="G22">
        <v>95</v>
      </c>
      <c r="H22">
        <f t="shared" si="4"/>
        <v>84265</v>
      </c>
      <c r="I22" s="10">
        <f t="shared" ref="I22:I24" si="5">I21+D22</f>
        <v>0.78834951456310676</v>
      </c>
    </row>
    <row r="23" spans="1:9" x14ac:dyDescent="0.4">
      <c r="A23" s="10" t="str">
        <f t="shared" si="0"/>
        <v>110 - 150</v>
      </c>
      <c r="B23" s="10">
        <f t="shared" si="0"/>
        <v>428</v>
      </c>
      <c r="C23" s="9">
        <v>40</v>
      </c>
      <c r="D23" s="9">
        <f t="shared" si="1"/>
        <v>0.20776699029126214</v>
      </c>
      <c r="E23">
        <f t="shared" si="2"/>
        <v>10.7</v>
      </c>
      <c r="F23">
        <f t="shared" si="3"/>
        <v>5.1941747572815536E-3</v>
      </c>
      <c r="G23">
        <v>130</v>
      </c>
      <c r="H23">
        <f t="shared" si="4"/>
        <v>55640</v>
      </c>
      <c r="I23" s="10">
        <f t="shared" si="5"/>
        <v>0.99611650485436887</v>
      </c>
    </row>
    <row r="24" spans="1:9" x14ac:dyDescent="0.4">
      <c r="A24" s="10" t="str">
        <f t="shared" si="0"/>
        <v>150 - 200</v>
      </c>
      <c r="B24" s="10">
        <f t="shared" si="0"/>
        <v>8</v>
      </c>
      <c r="C24" s="9">
        <v>50</v>
      </c>
      <c r="D24" s="9">
        <f>B24/B$25</f>
        <v>3.8834951456310678E-3</v>
      </c>
      <c r="E24">
        <f t="shared" si="2"/>
        <v>0.16</v>
      </c>
      <c r="F24">
        <f t="shared" si="3"/>
        <v>7.7669902912621356E-5</v>
      </c>
      <c r="G24">
        <v>175</v>
      </c>
      <c r="H24">
        <f t="shared" si="4"/>
        <v>1400</v>
      </c>
      <c r="I24" s="10">
        <f t="shared" si="5"/>
        <v>0.99999999999999989</v>
      </c>
    </row>
    <row r="25" spans="1:9" x14ac:dyDescent="0.4">
      <c r="A25" s="29"/>
      <c r="B25" s="9">
        <f>SUM(B20:B24)</f>
        <v>2060</v>
      </c>
      <c r="C25" s="9"/>
      <c r="D25" s="9">
        <f>SUM(D20:D24)</f>
        <v>0.99999999999999989</v>
      </c>
      <c r="E25"/>
      <c r="F25"/>
      <c r="G25"/>
      <c r="H25" s="9">
        <f>SUM(H20:H24)</f>
        <v>185610</v>
      </c>
      <c r="I25" s="2"/>
    </row>
    <row r="26" spans="1:9" x14ac:dyDescent="0.4">
      <c r="A26" s="10" t="s">
        <v>1</v>
      </c>
      <c r="B26"/>
      <c r="C26"/>
      <c r="D26"/>
      <c r="E26"/>
      <c r="F26"/>
      <c r="G26"/>
      <c r="H26"/>
      <c r="I26" s="2"/>
    </row>
    <row r="27" spans="1:9" x14ac:dyDescent="0.4">
      <c r="A27" s="11" t="s">
        <v>47</v>
      </c>
      <c r="B27">
        <f>H25/B25</f>
        <v>90.101941747572809</v>
      </c>
      <c r="C27"/>
      <c r="D27"/>
      <c r="E27"/>
      <c r="F27"/>
      <c r="G27"/>
      <c r="H27"/>
      <c r="I27" s="2"/>
    </row>
    <row r="28" spans="1:9" x14ac:dyDescent="0.4">
      <c r="A28"/>
      <c r="B28"/>
      <c r="C28"/>
      <c r="D28"/>
      <c r="E28"/>
      <c r="F28"/>
      <c r="G28"/>
      <c r="H28"/>
      <c r="I28" s="2"/>
    </row>
    <row r="29" spans="1:9" x14ac:dyDescent="0.4">
      <c r="A29" s="10" t="s">
        <v>2</v>
      </c>
      <c r="B29"/>
      <c r="C29"/>
      <c r="D29"/>
      <c r="E29"/>
      <c r="F29"/>
      <c r="G29"/>
      <c r="H29"/>
      <c r="I29" s="2"/>
    </row>
    <row r="30" spans="1:9" x14ac:dyDescent="0.4">
      <c r="A30" s="7" t="s">
        <v>48</v>
      </c>
      <c r="B30" s="32">
        <f>80+(0.5-I21)/(I22-I21)*C22</f>
        <v>89.909808342728297</v>
      </c>
      <c r="C30" s="32"/>
      <c r="D30" s="32"/>
    </row>
    <row r="31" spans="1:9" x14ac:dyDescent="0.4">
      <c r="A31" s="7"/>
      <c r="B31" s="7"/>
      <c r="C31" s="7"/>
      <c r="D31" s="7"/>
    </row>
    <row r="32" spans="1:9" x14ac:dyDescent="0.4">
      <c r="A32" s="30" t="s">
        <v>6</v>
      </c>
      <c r="B32" s="9"/>
      <c r="C32" s="9"/>
      <c r="D32" s="23"/>
    </row>
    <row r="33" spans="1:6" ht="13.8" x14ac:dyDescent="0.4">
      <c r="A33" s="10" t="s">
        <v>57</v>
      </c>
      <c r="B33" s="9"/>
      <c r="C33" s="9"/>
      <c r="D33" s="9"/>
      <c r="F33" s="3">
        <f>(I22+(130-110)/(150-110)*D23)*100</f>
        <v>89.223300970873794</v>
      </c>
    </row>
    <row r="34" spans="1:6" x14ac:dyDescent="0.4">
      <c r="A34" s="29"/>
      <c r="B34" s="9"/>
      <c r="C34" s="9"/>
      <c r="D34" s="9"/>
    </row>
    <row r="37" spans="1:6" x14ac:dyDescent="0.4">
      <c r="D37" s="22"/>
      <c r="E37" s="22"/>
    </row>
    <row r="40" spans="1:6" x14ac:dyDescent="0.4">
      <c r="B40" s="31"/>
      <c r="C40" s="31"/>
      <c r="D40" s="31"/>
    </row>
    <row r="45" spans="1:6" x14ac:dyDescent="0.4">
      <c r="A45" s="24"/>
    </row>
  </sheetData>
  <sortState ref="B18:B23">
    <sortCondition ref="B18"/>
  </sortState>
  <mergeCells count="2">
    <mergeCell ref="B18:D18"/>
    <mergeCell ref="B30:D30"/>
  </mergeCells>
  <phoneticPr fontId="2" type="noConversion"/>
  <pageMargins left="0.75" right="0.75" top="1" bottom="1" header="0.5" footer="0.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27"/>
  <sheetViews>
    <sheetView zoomScale="150" zoomScaleNormal="150" workbookViewId="0">
      <selection sqref="A1:A6"/>
    </sheetView>
  </sheetViews>
  <sheetFormatPr defaultColWidth="9.109375" defaultRowHeight="12.3" x14ac:dyDescent="0.4"/>
  <cols>
    <col min="1" max="1" width="27.33203125" style="3" customWidth="1"/>
    <col min="2" max="2" width="9.5546875" style="3" customWidth="1"/>
    <col min="3" max="3" width="7.109375" style="3" customWidth="1"/>
    <col min="4" max="4" width="6.5546875" style="3" customWidth="1"/>
    <col min="5" max="5" width="6.88671875" style="3" customWidth="1"/>
    <col min="6" max="6" width="6.33203125" style="3" customWidth="1"/>
    <col min="7" max="7" width="6.109375" style="3" customWidth="1"/>
    <col min="8" max="8" width="6" style="3" customWidth="1"/>
    <col min="9" max="10" width="4.88671875" style="3" customWidth="1"/>
    <col min="11" max="11" width="6.109375" style="3" customWidth="1"/>
    <col min="12" max="12" width="6.5546875" style="3" customWidth="1"/>
    <col min="13" max="13" width="6.6640625" style="3" customWidth="1"/>
    <col min="14" max="16384" width="9.109375" style="3"/>
  </cols>
  <sheetData>
    <row r="1" spans="1:6" ht="15" x14ac:dyDescent="0.5">
      <c r="A1" s="2" t="s">
        <v>115</v>
      </c>
      <c r="B1"/>
      <c r="C1"/>
      <c r="D1"/>
      <c r="E1" s="4"/>
    </row>
    <row r="2" spans="1:6" ht="15" x14ac:dyDescent="0.5">
      <c r="A2" s="2" t="s">
        <v>116</v>
      </c>
      <c r="B2"/>
      <c r="C2"/>
      <c r="D2"/>
      <c r="E2" s="4"/>
    </row>
    <row r="3" spans="1:6" x14ac:dyDescent="0.4">
      <c r="A3" s="2" t="s">
        <v>104</v>
      </c>
    </row>
    <row r="4" spans="1:6" ht="15" x14ac:dyDescent="0.5">
      <c r="A4" s="2" t="s">
        <v>105</v>
      </c>
      <c r="B4"/>
      <c r="C4"/>
      <c r="D4"/>
      <c r="E4" s="4"/>
    </row>
    <row r="5" spans="1:6" ht="15" x14ac:dyDescent="0.5">
      <c r="A5" s="6" t="s">
        <v>118</v>
      </c>
      <c r="B5"/>
      <c r="C5"/>
      <c r="D5"/>
      <c r="E5" s="4"/>
    </row>
    <row r="6" spans="1:6" ht="15" x14ac:dyDescent="0.5">
      <c r="A6" s="2" t="s">
        <v>117</v>
      </c>
      <c r="B6"/>
      <c r="C6"/>
      <c r="D6"/>
      <c r="E6" s="4"/>
    </row>
    <row r="7" spans="1:6" ht="15" x14ac:dyDescent="0.5">
      <c r="A7" s="7" t="s">
        <v>106</v>
      </c>
      <c r="B7">
        <v>0.57999999999999996</v>
      </c>
      <c r="C7"/>
      <c r="D7"/>
      <c r="E7" s="4"/>
    </row>
    <row r="8" spans="1:6" ht="15" x14ac:dyDescent="0.5">
      <c r="A8" s="7" t="s">
        <v>107</v>
      </c>
      <c r="B8">
        <f>1-B7</f>
        <v>0.42000000000000004</v>
      </c>
      <c r="C8"/>
      <c r="D8"/>
      <c r="E8" s="4"/>
    </row>
    <row r="9" spans="1:6" ht="15" x14ac:dyDescent="0.5">
      <c r="A9" s="7"/>
      <c r="B9"/>
      <c r="C9"/>
      <c r="D9"/>
      <c r="E9" s="4"/>
    </row>
    <row r="10" spans="1:6" x14ac:dyDescent="0.4">
      <c r="A10" s="7" t="s">
        <v>108</v>
      </c>
      <c r="B10">
        <v>0.4</v>
      </c>
      <c r="C10"/>
      <c r="D10"/>
    </row>
    <row r="11" spans="1:6" x14ac:dyDescent="0.4">
      <c r="A11" s="7" t="s">
        <v>109</v>
      </c>
      <c r="B11">
        <v>0.55000000000000004</v>
      </c>
      <c r="C11"/>
      <c r="D11"/>
    </row>
    <row r="12" spans="1:6" x14ac:dyDescent="0.4">
      <c r="A12" s="7"/>
      <c r="B12"/>
      <c r="C12"/>
      <c r="D12"/>
    </row>
    <row r="13" spans="1:6" x14ac:dyDescent="0.4">
      <c r="A13" s="7" t="s">
        <v>0</v>
      </c>
      <c r="B13"/>
      <c r="C13"/>
      <c r="D13"/>
    </row>
    <row r="14" spans="1:6" ht="14.4" x14ac:dyDescent="0.5">
      <c r="A14" s="7" t="s">
        <v>110</v>
      </c>
      <c r="B14" s="10">
        <f>(1-B10)*B7</f>
        <v>0.34799999999999998</v>
      </c>
      <c r="C14"/>
      <c r="D14"/>
    </row>
    <row r="15" spans="1:6" x14ac:dyDescent="0.4">
      <c r="A15" s="7" t="s">
        <v>1</v>
      </c>
      <c r="B15"/>
      <c r="C15"/>
      <c r="D15"/>
    </row>
    <row r="16" spans="1:6" x14ac:dyDescent="0.4">
      <c r="A16" s="7" t="s">
        <v>111</v>
      </c>
      <c r="B16">
        <f>B10*B7+B11*B8</f>
        <v>0.46300000000000002</v>
      </c>
      <c r="C16"/>
      <c r="D16" t="s">
        <v>112</v>
      </c>
      <c r="F16" s="3">
        <f>B16*100</f>
        <v>46.300000000000004</v>
      </c>
    </row>
    <row r="17" spans="1:10" x14ac:dyDescent="0.4">
      <c r="A17" s="9" t="s">
        <v>2</v>
      </c>
    </row>
    <row r="18" spans="1:10" x14ac:dyDescent="0.4">
      <c r="A18" s="48" t="s">
        <v>119</v>
      </c>
      <c r="B18" s="3">
        <f>B10*B7/B16</f>
        <v>0.5010799136069114</v>
      </c>
    </row>
    <row r="22" spans="1:10" x14ac:dyDescent="0.4">
      <c r="A22" s="48" t="s">
        <v>6</v>
      </c>
    </row>
    <row r="23" spans="1:10" x14ac:dyDescent="0.4">
      <c r="A23" s="48" t="s">
        <v>113</v>
      </c>
    </row>
    <row r="24" spans="1:10" x14ac:dyDescent="0.4">
      <c r="A24" s="48" t="s">
        <v>3</v>
      </c>
      <c r="B24" s="3">
        <v>5</v>
      </c>
    </row>
    <row r="25" spans="1:10" x14ac:dyDescent="0.4">
      <c r="A25" s="48" t="s">
        <v>5</v>
      </c>
      <c r="B25" s="3">
        <f>B16</f>
        <v>0.46300000000000002</v>
      </c>
    </row>
    <row r="26" spans="1:10" x14ac:dyDescent="0.4">
      <c r="A26" s="48" t="s">
        <v>114</v>
      </c>
      <c r="B26" s="3">
        <f>BINOMDIST(3,B24,B25,FALSE)</f>
        <v>0.28621444236542998</v>
      </c>
      <c r="C26" s="18" t="s">
        <v>68</v>
      </c>
      <c r="D26" s="3">
        <f>BINOMDIST(4,B24,B25,FALSE)</f>
        <v>0.12338667301228502</v>
      </c>
      <c r="E26" s="18" t="s">
        <v>68</v>
      </c>
      <c r="F26" s="3">
        <f>BINOMDIST(5,B24,B25,FALSE)</f>
        <v>2.127673355854301E-2</v>
      </c>
      <c r="G26" s="18"/>
      <c r="I26" s="18" t="s">
        <v>15</v>
      </c>
      <c r="J26" s="3">
        <f>B26+D26+F26</f>
        <v>0.43087784893625802</v>
      </c>
    </row>
    <row r="27" spans="1:10" x14ac:dyDescent="0.4">
      <c r="A27" s="48"/>
    </row>
  </sheetData>
  <phoneticPr fontId="2" type="noConversion"/>
  <pageMargins left="0.75" right="0.75" top="1" bottom="1" header="0.5" footer="0.5"/>
  <pageSetup paperSize="9" scale="81"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Q28"/>
  <sheetViews>
    <sheetView tabSelected="1" topLeftCell="A13" zoomScale="150" zoomScaleNormal="150" workbookViewId="0">
      <selection activeCell="B13" sqref="B13"/>
    </sheetView>
  </sheetViews>
  <sheetFormatPr defaultColWidth="9.109375" defaultRowHeight="12.3" x14ac:dyDescent="0.4"/>
  <cols>
    <col min="1" max="1" width="27.33203125" style="3" customWidth="1"/>
    <col min="2" max="2" width="11.21875" style="3" customWidth="1"/>
    <col min="3" max="3" width="7.109375" style="3" customWidth="1"/>
    <col min="4" max="4" width="6.5546875" style="3" customWidth="1"/>
    <col min="5" max="5" width="6.88671875" style="3" customWidth="1"/>
    <col min="6" max="6" width="6.33203125" style="3" customWidth="1"/>
    <col min="7" max="7" width="6.109375" style="3" customWidth="1"/>
    <col min="8" max="8" width="6" style="3" customWidth="1"/>
    <col min="9" max="9" width="9.1640625" style="3" customWidth="1"/>
    <col min="10" max="10" width="4.88671875" style="3" customWidth="1"/>
    <col min="11" max="11" width="6.109375" style="3" customWidth="1"/>
    <col min="12" max="12" width="6.5546875" style="3" customWidth="1"/>
    <col min="13" max="13" width="6.6640625" style="3" customWidth="1"/>
    <col min="14" max="16384" width="9.109375" style="3"/>
  </cols>
  <sheetData>
    <row r="1" spans="1:17" ht="15" x14ac:dyDescent="0.5">
      <c r="A1" s="2" t="s">
        <v>33</v>
      </c>
      <c r="B1"/>
      <c r="C1"/>
      <c r="D1"/>
      <c r="E1" s="4"/>
    </row>
    <row r="2" spans="1:17" ht="15" x14ac:dyDescent="0.5">
      <c r="A2" s="2" t="s">
        <v>58</v>
      </c>
      <c r="B2"/>
      <c r="C2"/>
      <c r="D2"/>
      <c r="E2" s="4"/>
    </row>
    <row r="3" spans="1:17" ht="15" x14ac:dyDescent="0.5">
      <c r="A3" s="2" t="s">
        <v>59</v>
      </c>
      <c r="B3"/>
      <c r="C3"/>
      <c r="D3"/>
      <c r="E3" s="4"/>
    </row>
    <row r="4" spans="1:17" ht="15" x14ac:dyDescent="0.5">
      <c r="A4" s="2" t="s">
        <v>60</v>
      </c>
      <c r="B4"/>
      <c r="C4"/>
      <c r="D4"/>
      <c r="E4" s="4"/>
    </row>
    <row r="5" spans="1:17" ht="15" x14ac:dyDescent="0.5">
      <c r="A5" s="20" t="s">
        <v>35</v>
      </c>
      <c r="B5" s="27"/>
      <c r="C5" s="27"/>
      <c r="D5" s="27"/>
      <c r="E5" s="4"/>
    </row>
    <row r="6" spans="1:17" x14ac:dyDescent="0.4">
      <c r="A6" s="6" t="s">
        <v>61</v>
      </c>
      <c r="B6" s="6"/>
      <c r="C6" s="6"/>
      <c r="D6" s="6"/>
      <c r="E6" s="6"/>
      <c r="F6" s="6"/>
      <c r="G6" s="6"/>
      <c r="H6" s="6"/>
      <c r="I6" s="6"/>
      <c r="J6" s="6"/>
      <c r="K6" s="6"/>
      <c r="L6" s="6"/>
      <c r="M6" s="6"/>
      <c r="N6" s="6"/>
    </row>
    <row r="7" spans="1:17" x14ac:dyDescent="0.4">
      <c r="A7" s="20" t="s">
        <v>63</v>
      </c>
      <c r="B7" s="6"/>
      <c r="C7" s="6"/>
      <c r="D7" s="6"/>
      <c r="E7" s="6"/>
      <c r="F7" s="6"/>
      <c r="G7" s="6"/>
      <c r="H7" s="6"/>
      <c r="I7" s="6"/>
      <c r="J7" s="6"/>
      <c r="K7" s="6"/>
      <c r="L7" s="6"/>
      <c r="M7" s="6"/>
      <c r="N7" s="6"/>
    </row>
    <row r="8" spans="1:17" x14ac:dyDescent="0.4">
      <c r="A8" s="6" t="s">
        <v>66</v>
      </c>
      <c r="B8" s="6"/>
      <c r="C8" s="6"/>
      <c r="D8" s="6"/>
      <c r="E8" s="6"/>
      <c r="F8" s="6"/>
      <c r="G8" s="6"/>
      <c r="H8" s="6"/>
      <c r="I8" s="6"/>
      <c r="J8" s="6"/>
      <c r="K8" s="6"/>
      <c r="L8" s="6"/>
      <c r="M8" s="6"/>
      <c r="N8" s="6"/>
    </row>
    <row r="9" spans="1:17" ht="15" x14ac:dyDescent="0.5">
      <c r="A9"/>
      <c r="E9" s="4"/>
      <c r="Q9" s="1"/>
    </row>
    <row r="10" spans="1:17" ht="15" x14ac:dyDescent="0.5">
      <c r="A10" s="15" t="s">
        <v>0</v>
      </c>
      <c r="B10"/>
      <c r="C10"/>
      <c r="D10"/>
      <c r="E10" s="4"/>
      <c r="Q10" s="1"/>
    </row>
    <row r="11" spans="1:17" ht="15" x14ac:dyDescent="0.5">
      <c r="A11" s="28" t="s">
        <v>34</v>
      </c>
      <c r="B11"/>
      <c r="C11"/>
      <c r="D11"/>
      <c r="E11" s="4"/>
    </row>
    <row r="12" spans="1:17" ht="15" x14ac:dyDescent="0.5">
      <c r="A12" s="10" t="s">
        <v>20</v>
      </c>
      <c r="B12">
        <f>360+320</f>
        <v>680</v>
      </c>
      <c r="C12" s="10" t="s">
        <v>30</v>
      </c>
      <c r="D12"/>
      <c r="E12" s="4"/>
    </row>
    <row r="13" spans="1:17" ht="15" x14ac:dyDescent="0.5">
      <c r="A13" s="10" t="s">
        <v>31</v>
      </c>
      <c r="B13">
        <f>SQRT(85^2+90^2)</f>
        <v>123.79418403139947</v>
      </c>
      <c r="C13" s="10" t="s">
        <v>30</v>
      </c>
      <c r="D13"/>
      <c r="E13" s="4"/>
    </row>
    <row r="14" spans="1:17" ht="15" x14ac:dyDescent="0.5">
      <c r="A14" s="10"/>
      <c r="B14"/>
      <c r="C14"/>
      <c r="D14"/>
      <c r="E14" s="4"/>
    </row>
    <row r="15" spans="1:17" ht="15" x14ac:dyDescent="0.5">
      <c r="A15" s="10" t="s">
        <v>1</v>
      </c>
      <c r="B15"/>
      <c r="C15"/>
      <c r="D15"/>
      <c r="E15" s="4"/>
    </row>
    <row r="16" spans="1:17" ht="15" x14ac:dyDescent="0.5">
      <c r="A16" s="10" t="s">
        <v>62</v>
      </c>
      <c r="B16">
        <f>(700-B12)/B13</f>
        <v>0.16155847834440387</v>
      </c>
      <c r="C16" s="10" t="s">
        <v>32</v>
      </c>
      <c r="D16">
        <f>1-_xlfn.NORM.S.DIST(B16,TRUE)</f>
        <v>0.43582677857051877</v>
      </c>
      <c r="E16" s="4"/>
    </row>
    <row r="17" spans="1:9" x14ac:dyDescent="0.4">
      <c r="A17" s="10"/>
      <c r="B17"/>
      <c r="C17"/>
      <c r="D17"/>
    </row>
    <row r="18" spans="1:9" x14ac:dyDescent="0.4">
      <c r="A18" s="10" t="s">
        <v>2</v>
      </c>
      <c r="B18"/>
      <c r="C18"/>
      <c r="D18"/>
    </row>
    <row r="19" spans="1:9" x14ac:dyDescent="0.4">
      <c r="A19" s="10" t="s">
        <v>16</v>
      </c>
      <c r="B19">
        <v>12</v>
      </c>
      <c r="C19"/>
      <c r="D19"/>
    </row>
    <row r="20" spans="1:9" x14ac:dyDescent="0.4">
      <c r="A20" s="10" t="s">
        <v>20</v>
      </c>
      <c r="B20">
        <f>B19*B12</f>
        <v>8160</v>
      </c>
      <c r="C20"/>
      <c r="D20"/>
    </row>
    <row r="21" spans="1:9" x14ac:dyDescent="0.4">
      <c r="A21" s="10" t="s">
        <v>31</v>
      </c>
      <c r="B21">
        <f>B13*SQRT(B19)</f>
        <v>428.83563284783128</v>
      </c>
      <c r="C21"/>
      <c r="D21"/>
    </row>
    <row r="22" spans="1:9" x14ac:dyDescent="0.4">
      <c r="A22" s="10" t="s">
        <v>65</v>
      </c>
      <c r="B22">
        <f>B13^2*B19</f>
        <v>183899.99999999997</v>
      </c>
      <c r="C22"/>
      <c r="D22"/>
    </row>
    <row r="23" spans="1:9" x14ac:dyDescent="0.4">
      <c r="A23" s="10" t="s">
        <v>64</v>
      </c>
      <c r="B23">
        <f>(7500-B12*12)/(B13*SQRT(12))</f>
        <v>-1.5390512108731307</v>
      </c>
      <c r="C23" s="10" t="s">
        <v>32</v>
      </c>
      <c r="D23">
        <f>_xlfn.NORM.S.DIST(B23,TRUE)</f>
        <v>6.189589729752816E-2</v>
      </c>
    </row>
    <row r="24" spans="1:9" x14ac:dyDescent="0.4">
      <c r="A24" s="11"/>
    </row>
    <row r="25" spans="1:9" x14ac:dyDescent="0.4">
      <c r="A25" s="15" t="s">
        <v>6</v>
      </c>
    </row>
    <row r="26" spans="1:9" x14ac:dyDescent="0.4">
      <c r="A26" s="15" t="s">
        <v>3</v>
      </c>
      <c r="B26" s="3">
        <v>12</v>
      </c>
    </row>
    <row r="27" spans="1:9" x14ac:dyDescent="0.4">
      <c r="A27" s="15" t="s">
        <v>5</v>
      </c>
      <c r="B27" s="3">
        <f>D16</f>
        <v>0.43582677857051877</v>
      </c>
    </row>
    <row r="28" spans="1:9" x14ac:dyDescent="0.4">
      <c r="A28" s="15" t="s">
        <v>67</v>
      </c>
      <c r="C28" s="3">
        <f>_xlfn.BINOM.DIST(0,B26,B27,FALSE)</f>
        <v>1.0397995411126851E-3</v>
      </c>
      <c r="D28" s="18" t="s">
        <v>68</v>
      </c>
      <c r="E28" s="18">
        <f>_xlfn.BINOM.DIST(1,B26,B27,FALSE)</f>
        <v>9.6390073221982574E-3</v>
      </c>
      <c r="F28" s="18" t="s">
        <v>68</v>
      </c>
      <c r="G28" s="3">
        <f>_xlfn.BINOM.DIST(2,B26,B27,FALSE)</f>
        <v>4.0954010978470755E-2</v>
      </c>
      <c r="H28" s="18" t="s">
        <v>15</v>
      </c>
      <c r="I28" s="3">
        <f>C28+E28+G28</f>
        <v>5.1632817841781697E-2</v>
      </c>
    </row>
  </sheetData>
  <phoneticPr fontId="2" type="noConversion"/>
  <pageMargins left="0.75" right="0.75" top="1" bottom="1" header="0.5" footer="0.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30"/>
  <sheetViews>
    <sheetView topLeftCell="A18" zoomScale="150" zoomScaleNormal="150" workbookViewId="0">
      <selection activeCell="A37" sqref="A37"/>
    </sheetView>
  </sheetViews>
  <sheetFormatPr defaultRowHeight="12.3" x14ac:dyDescent="0.4"/>
  <cols>
    <col min="1" max="1" width="14.44140625" customWidth="1"/>
    <col min="2" max="2" width="8" customWidth="1"/>
    <col min="4" max="4" width="11.6640625" customWidth="1"/>
    <col min="5" max="5" width="7.33203125" customWidth="1"/>
    <col min="7" max="7" width="12.5546875" customWidth="1"/>
  </cols>
  <sheetData>
    <row r="1" spans="1:6" ht="15" x14ac:dyDescent="0.5">
      <c r="A1" s="33" t="s">
        <v>81</v>
      </c>
      <c r="B1" s="33"/>
      <c r="C1" s="33"/>
    </row>
    <row r="2" spans="1:6" ht="15" x14ac:dyDescent="0.5">
      <c r="A2" s="33" t="s">
        <v>82</v>
      </c>
      <c r="B2" s="33"/>
      <c r="C2" s="33"/>
    </row>
    <row r="3" spans="1:6" ht="15" x14ac:dyDescent="0.5">
      <c r="A3" s="34" t="s">
        <v>72</v>
      </c>
      <c r="B3" s="33"/>
      <c r="D3" s="33"/>
      <c r="E3" s="33"/>
      <c r="F3" s="33"/>
    </row>
    <row r="4" spans="1:6" ht="15" x14ac:dyDescent="0.5">
      <c r="A4" s="34" t="s">
        <v>73</v>
      </c>
      <c r="B4" s="33"/>
      <c r="D4" s="33"/>
      <c r="E4" s="33"/>
      <c r="F4" s="33"/>
    </row>
    <row r="5" spans="1:6" ht="15" x14ac:dyDescent="0.5">
      <c r="A5" s="34" t="s">
        <v>83</v>
      </c>
      <c r="B5" s="33"/>
      <c r="D5" s="33"/>
      <c r="E5" s="33"/>
      <c r="F5" s="33"/>
    </row>
    <row r="6" spans="1:6" ht="15" x14ac:dyDescent="0.5">
      <c r="A6" s="34" t="s">
        <v>74</v>
      </c>
      <c r="B6" s="33"/>
      <c r="D6" s="33"/>
      <c r="E6" s="33"/>
      <c r="F6" s="33"/>
    </row>
    <row r="7" spans="1:6" ht="15" x14ac:dyDescent="0.5">
      <c r="A7" s="35"/>
      <c r="B7" s="7"/>
      <c r="C7" s="7"/>
      <c r="D7" s="7"/>
      <c r="E7" s="7"/>
      <c r="F7" s="7"/>
    </row>
    <row r="8" spans="1:6" ht="15" x14ac:dyDescent="0.5">
      <c r="A8" s="36" t="s">
        <v>0</v>
      </c>
      <c r="B8" s="10"/>
      <c r="C8" s="7"/>
      <c r="D8" s="7"/>
      <c r="E8" s="7"/>
      <c r="F8" s="7"/>
    </row>
    <row r="9" spans="1:6" ht="15" x14ac:dyDescent="0.5">
      <c r="A9" s="37" t="s">
        <v>3</v>
      </c>
      <c r="B9" s="38">
        <v>500</v>
      </c>
      <c r="C9" s="7"/>
      <c r="D9" s="7"/>
      <c r="E9" s="7"/>
      <c r="F9" s="7"/>
    </row>
    <row r="10" spans="1:6" ht="15" x14ac:dyDescent="0.5">
      <c r="A10" s="35" t="s">
        <v>5</v>
      </c>
      <c r="B10" s="38">
        <f>84/B9</f>
        <v>0.16800000000000001</v>
      </c>
      <c r="C10" s="7"/>
      <c r="D10" s="7"/>
      <c r="E10" s="7"/>
      <c r="F10" s="7"/>
    </row>
    <row r="11" spans="1:6" ht="15" x14ac:dyDescent="0.5">
      <c r="A11" s="35"/>
      <c r="B11" s="35"/>
      <c r="C11" s="7"/>
      <c r="D11" s="7"/>
      <c r="E11" s="7"/>
      <c r="F11" s="7"/>
    </row>
    <row r="12" spans="1:6" x14ac:dyDescent="0.4">
      <c r="A12" s="5" t="s">
        <v>14</v>
      </c>
      <c r="B12" s="10">
        <v>0.95</v>
      </c>
      <c r="C12" s="11"/>
      <c r="D12" s="11"/>
      <c r="E12" s="11"/>
      <c r="F12" s="7"/>
    </row>
    <row r="13" spans="1:6" ht="14.7" x14ac:dyDescent="0.6">
      <c r="A13" s="10" t="s">
        <v>75</v>
      </c>
      <c r="B13" s="10">
        <f>NORMSINV(1-(1-B12)/2)</f>
        <v>1.9599639845400536</v>
      </c>
      <c r="C13" s="3"/>
      <c r="D13" s="3"/>
      <c r="E13" s="3"/>
      <c r="F13" s="10"/>
    </row>
    <row r="14" spans="1:6" x14ac:dyDescent="0.4">
      <c r="A14" s="10" t="s">
        <v>10</v>
      </c>
      <c r="B14" s="10"/>
      <c r="C14" s="11"/>
      <c r="D14" s="3"/>
      <c r="E14" s="13">
        <f>B10-B13*SQRT(B10*(1-B10)/B9)</f>
        <v>0.13522977729336155</v>
      </c>
      <c r="F14" s="10"/>
    </row>
    <row r="15" spans="1:6" x14ac:dyDescent="0.4">
      <c r="A15" s="10" t="s">
        <v>11</v>
      </c>
      <c r="B15" s="10"/>
      <c r="C15" s="11"/>
      <c r="D15" s="13"/>
      <c r="E15" s="3">
        <f>B10+B13*SQRT(B10*(1-B10)/B9)</f>
        <v>0.20077022270663847</v>
      </c>
      <c r="F15" s="10"/>
    </row>
    <row r="16" spans="1:6" x14ac:dyDescent="0.4">
      <c r="A16" s="10"/>
      <c r="B16" s="14"/>
      <c r="C16" s="39"/>
      <c r="D16" s="10"/>
      <c r="E16" s="40"/>
      <c r="F16" s="10"/>
    </row>
    <row r="17" spans="1:6" ht="15" x14ac:dyDescent="0.5">
      <c r="A17" s="37" t="s">
        <v>1</v>
      </c>
      <c r="B17" s="14"/>
      <c r="C17" s="41"/>
      <c r="D17" s="10"/>
      <c r="E17" s="40"/>
      <c r="F17" s="10"/>
    </row>
    <row r="18" spans="1:6" x14ac:dyDescent="0.4">
      <c r="A18" s="10" t="s">
        <v>76</v>
      </c>
      <c r="B18" s="14">
        <v>0.05</v>
      </c>
      <c r="C18" s="39"/>
      <c r="D18" s="10"/>
      <c r="E18" s="40"/>
      <c r="F18" s="10"/>
    </row>
    <row r="19" spans="1:6" x14ac:dyDescent="0.4">
      <c r="A19" s="10" t="s">
        <v>3</v>
      </c>
      <c r="B19" s="14">
        <f>4*B13^2*B10*(1-B10)/B18^2</f>
        <v>859.10999699414674</v>
      </c>
      <c r="C19" s="39"/>
      <c r="D19" s="10"/>
      <c r="E19" s="40"/>
      <c r="F19" s="10"/>
    </row>
    <row r="20" spans="1:6" x14ac:dyDescent="0.4">
      <c r="A20" s="10"/>
      <c r="B20" s="10"/>
      <c r="C20" s="39"/>
      <c r="D20" s="10"/>
      <c r="E20" s="40"/>
      <c r="F20" s="10"/>
    </row>
    <row r="21" spans="1:6" x14ac:dyDescent="0.4">
      <c r="A21" s="10" t="s">
        <v>2</v>
      </c>
      <c r="B21" s="42"/>
      <c r="C21" s="10"/>
      <c r="D21" s="10"/>
      <c r="E21" s="40"/>
      <c r="F21" s="10"/>
    </row>
    <row r="22" spans="1:6" x14ac:dyDescent="0.4">
      <c r="A22" s="5" t="s">
        <v>8</v>
      </c>
      <c r="B22" s="10">
        <v>0.01</v>
      </c>
    </row>
    <row r="23" spans="1:6" ht="14.7" x14ac:dyDescent="0.6">
      <c r="A23" s="14" t="s">
        <v>9</v>
      </c>
      <c r="B23" s="10">
        <f>NORMSINV(1-B22)</f>
        <v>2.3263478740408408</v>
      </c>
    </row>
    <row r="24" spans="1:6" x14ac:dyDescent="0.4">
      <c r="A24" s="10" t="s">
        <v>77</v>
      </c>
      <c r="B24">
        <f>(B10-0.2)/SQRT(0.2*(1-0.2)/B9)</f>
        <v>-1.7888543819998317</v>
      </c>
    </row>
    <row r="25" spans="1:6" x14ac:dyDescent="0.4">
      <c r="A25" s="10" t="s">
        <v>84</v>
      </c>
    </row>
    <row r="27" spans="1:6" x14ac:dyDescent="0.4">
      <c r="A27" s="10" t="s">
        <v>6</v>
      </c>
    </row>
    <row r="28" spans="1:6" x14ac:dyDescent="0.4">
      <c r="A28" s="10" t="s">
        <v>78</v>
      </c>
      <c r="C28" s="10"/>
    </row>
    <row r="29" spans="1:6" x14ac:dyDescent="0.4">
      <c r="A29" s="10" t="s">
        <v>79</v>
      </c>
    </row>
    <row r="30" spans="1:6" x14ac:dyDescent="0.4">
      <c r="A30" s="10" t="s">
        <v>80</v>
      </c>
    </row>
  </sheetData>
  <phoneticPr fontId="2" type="noConversion"/>
  <pageMargins left="0.75" right="0.75" top="1" bottom="1" header="0.5" footer="0.5"/>
  <pageSetup paperSize="9" scale="9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36"/>
  <sheetViews>
    <sheetView zoomScale="150" zoomScaleNormal="150" workbookViewId="0">
      <selection activeCell="A5" sqref="A5:A8"/>
    </sheetView>
  </sheetViews>
  <sheetFormatPr defaultColWidth="9.109375" defaultRowHeight="12.3" x14ac:dyDescent="0.4"/>
  <cols>
    <col min="1" max="1" width="14" style="3" customWidth="1"/>
    <col min="2" max="2" width="9.5546875" style="3" customWidth="1"/>
    <col min="3" max="3" width="9.109375" style="3"/>
    <col min="4" max="4" width="7.5546875" style="3" customWidth="1"/>
    <col min="5" max="5" width="11.109375" style="3" customWidth="1"/>
    <col min="6" max="6" width="8.109375" style="3" customWidth="1"/>
    <col min="7" max="7" width="5.5546875" style="3" customWidth="1"/>
    <col min="8" max="8" width="6.5546875" style="3" customWidth="1"/>
    <col min="9" max="9" width="9.88671875" style="3" customWidth="1"/>
    <col min="10" max="10" width="7.6640625" style="3" customWidth="1"/>
    <col min="11" max="16384" width="9.109375" style="3"/>
  </cols>
  <sheetData>
    <row r="1" spans="1:10" x14ac:dyDescent="0.4">
      <c r="A1" s="2" t="s">
        <v>27</v>
      </c>
    </row>
    <row r="2" spans="1:10" s="25" customFormat="1" x14ac:dyDescent="0.4">
      <c r="A2" s="21">
        <v>121</v>
      </c>
      <c r="B2" s="2">
        <v>86</v>
      </c>
      <c r="C2" s="25">
        <v>41</v>
      </c>
      <c r="D2" s="25">
        <v>64</v>
      </c>
      <c r="E2" s="25">
        <v>50</v>
      </c>
      <c r="F2" s="26"/>
      <c r="G2" s="26"/>
    </row>
    <row r="3" spans="1:10" s="25" customFormat="1" x14ac:dyDescent="0.4">
      <c r="A3" s="21"/>
      <c r="B3" s="21"/>
      <c r="C3" s="21"/>
      <c r="D3" s="21"/>
      <c r="E3" s="21"/>
      <c r="F3" s="21"/>
      <c r="G3" s="21"/>
      <c r="H3" s="21"/>
      <c r="I3" s="21"/>
      <c r="J3" s="21"/>
    </row>
    <row r="4" spans="1:10" x14ac:dyDescent="0.4">
      <c r="A4" s="2"/>
      <c r="B4" s="2"/>
    </row>
    <row r="5" spans="1:10" x14ac:dyDescent="0.4">
      <c r="A5" s="2" t="s">
        <v>69</v>
      </c>
      <c r="B5" s="2"/>
    </row>
    <row r="6" spans="1:10" x14ac:dyDescent="0.4">
      <c r="A6" s="2" t="s">
        <v>70</v>
      </c>
      <c r="B6" s="2"/>
    </row>
    <row r="7" spans="1:10" x14ac:dyDescent="0.4">
      <c r="A7" s="2" t="s">
        <v>21</v>
      </c>
      <c r="B7" s="2"/>
    </row>
    <row r="8" spans="1:10" x14ac:dyDescent="0.4">
      <c r="A8" s="2" t="s">
        <v>71</v>
      </c>
      <c r="B8" s="2"/>
    </row>
    <row r="9" spans="1:10" x14ac:dyDescent="0.4">
      <c r="A9" s="6"/>
      <c r="B9" s="8"/>
      <c r="C9" s="8"/>
      <c r="D9" s="8"/>
      <c r="E9" s="8"/>
      <c r="F9" s="8"/>
      <c r="G9" s="8"/>
      <c r="H9" s="6"/>
    </row>
    <row r="10" spans="1:10" ht="15" customHeight="1" x14ac:dyDescent="0.4">
      <c r="A10" s="16" t="s">
        <v>0</v>
      </c>
      <c r="B10" s="6"/>
      <c r="C10" s="6"/>
      <c r="D10" s="6"/>
      <c r="E10" s="6"/>
      <c r="F10" s="6"/>
      <c r="G10" s="6"/>
      <c r="H10" s="6"/>
    </row>
    <row r="11" spans="1:10" x14ac:dyDescent="0.4">
      <c r="A11" s="9" t="s">
        <v>3</v>
      </c>
      <c r="B11" s="11">
        <v>5</v>
      </c>
      <c r="C11" s="11"/>
      <c r="D11" s="11"/>
      <c r="E11" s="11"/>
    </row>
    <row r="12" spans="1:10" x14ac:dyDescent="0.4">
      <c r="A12" s="12" t="s">
        <v>4</v>
      </c>
      <c r="B12" s="10">
        <f>AVERAGE(A2:E2)</f>
        <v>72.400000000000006</v>
      </c>
      <c r="C12" s="11"/>
      <c r="D12" s="11"/>
      <c r="E12" s="11"/>
    </row>
    <row r="13" spans="1:10" ht="13.8" x14ac:dyDescent="0.4">
      <c r="A13" s="10" t="s">
        <v>13</v>
      </c>
      <c r="B13" s="10">
        <f>_xlfn.VAR.S(A2:E2)</f>
        <v>1026.3000000000002</v>
      </c>
      <c r="C13" s="11"/>
      <c r="D13" s="11"/>
      <c r="E13" s="11"/>
    </row>
    <row r="14" spans="1:10" x14ac:dyDescent="0.4">
      <c r="A14" s="5" t="s">
        <v>14</v>
      </c>
      <c r="B14" s="10">
        <v>0.99</v>
      </c>
    </row>
    <row r="15" spans="1:10" ht="14.7" x14ac:dyDescent="0.6">
      <c r="A15" s="10" t="s">
        <v>22</v>
      </c>
      <c r="B15" s="10">
        <f>CHIINV((1-B14)/2,B11-1)</f>
        <v>14.860259000560243</v>
      </c>
    </row>
    <row r="16" spans="1:10" ht="14.7" x14ac:dyDescent="0.6">
      <c r="A16" s="10" t="s">
        <v>23</v>
      </c>
      <c r="B16">
        <f>CHIINV((1-B14)/2+B14,B11-1)</f>
        <v>0.20698909349618236</v>
      </c>
    </row>
    <row r="17" spans="1:4" x14ac:dyDescent="0.4">
      <c r="A17" s="10" t="s">
        <v>10</v>
      </c>
      <c r="B17"/>
      <c r="D17" s="3">
        <f>(B11-1)*B13/B15</f>
        <v>276.25359691545293</v>
      </c>
    </row>
    <row r="18" spans="1:4" x14ac:dyDescent="0.4">
      <c r="A18" s="10" t="s">
        <v>11</v>
      </c>
      <c r="B18"/>
      <c r="D18" s="3">
        <f>(B11-1)*B13/B16</f>
        <v>19832.929023749341</v>
      </c>
    </row>
    <row r="19" spans="1:4" x14ac:dyDescent="0.4">
      <c r="A19" s="10"/>
      <c r="B19"/>
    </row>
    <row r="20" spans="1:4" x14ac:dyDescent="0.4">
      <c r="A20" s="11" t="s">
        <v>1</v>
      </c>
    </row>
    <row r="21" spans="1:4" ht="14.7" x14ac:dyDescent="0.6">
      <c r="A21" s="22" t="s">
        <v>24</v>
      </c>
      <c r="B21" s="3">
        <v>60</v>
      </c>
    </row>
    <row r="22" spans="1:4" ht="14.7" x14ac:dyDescent="0.6">
      <c r="A22" s="15" t="s">
        <v>28</v>
      </c>
      <c r="B22" s="3">
        <v>60</v>
      </c>
    </row>
    <row r="23" spans="1:4" x14ac:dyDescent="0.4">
      <c r="A23" s="5" t="s">
        <v>8</v>
      </c>
      <c r="B23" s="10">
        <v>0.05</v>
      </c>
    </row>
    <row r="24" spans="1:4" ht="14.7" x14ac:dyDescent="0.6">
      <c r="A24" s="10" t="s">
        <v>17</v>
      </c>
      <c r="B24" s="10">
        <f>_xlfn.T.INV.2T(B23*2,B11-1)</f>
        <v>2.1318467863266499</v>
      </c>
    </row>
    <row r="25" spans="1:4" x14ac:dyDescent="0.4">
      <c r="A25" s="11" t="s">
        <v>18</v>
      </c>
      <c r="B25" s="3">
        <f>(B12-B21)/SQRT(B13/B11)</f>
        <v>0.86550488391610325</v>
      </c>
    </row>
    <row r="27" spans="1:4" x14ac:dyDescent="0.4">
      <c r="A27" s="15" t="s">
        <v>25</v>
      </c>
    </row>
    <row r="29" spans="1:4" x14ac:dyDescent="0.4">
      <c r="A29" s="15" t="s">
        <v>2</v>
      </c>
    </row>
    <row r="30" spans="1:4" x14ac:dyDescent="0.4">
      <c r="A30" s="15" t="s">
        <v>26</v>
      </c>
    </row>
    <row r="32" spans="1:4" x14ac:dyDescent="0.4">
      <c r="A32" s="17" t="s">
        <v>6</v>
      </c>
    </row>
    <row r="33" spans="1:8" x14ac:dyDescent="0.4">
      <c r="A33" s="5" t="s">
        <v>8</v>
      </c>
      <c r="B33" s="10">
        <v>0.05</v>
      </c>
    </row>
    <row r="34" spans="1:8" ht="14.7" x14ac:dyDescent="0.6">
      <c r="A34" s="14" t="s">
        <v>9</v>
      </c>
      <c r="B34" s="10">
        <f>_xlfn.NORM.S.INV(1-B33)</f>
        <v>1.6448536269514715</v>
      </c>
    </row>
    <row r="35" spans="1:8" x14ac:dyDescent="0.4">
      <c r="A35" s="5" t="s">
        <v>7</v>
      </c>
      <c r="B35" s="10">
        <v>30</v>
      </c>
    </row>
    <row r="36" spans="1:8" ht="15" x14ac:dyDescent="0.6">
      <c r="A36" s="10" t="s">
        <v>29</v>
      </c>
      <c r="B36"/>
      <c r="C36"/>
      <c r="D36"/>
      <c r="E36">
        <f>B34+(B21-70)/SQRT(B35^2/B11)</f>
        <v>0.89949763445154163</v>
      </c>
      <c r="F36" s="14" t="s">
        <v>12</v>
      </c>
      <c r="G36">
        <f>1-NORMSDIST(E36)</f>
        <v>0.18419382762669945</v>
      </c>
      <c r="H36"/>
    </row>
  </sheetData>
  <phoneticPr fontId="2" type="noConversion"/>
  <pageMargins left="0.75" right="0.75" top="1" bottom="1" header="0.5" footer="0.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6</vt:i4>
      </vt:variant>
    </vt:vector>
  </HeadingPairs>
  <TitlesOfParts>
    <vt:vector size="6" baseType="lpstr">
      <vt:lpstr>Foglio1</vt:lpstr>
      <vt:lpstr>Foglio2</vt:lpstr>
      <vt:lpstr>Foglio3</vt:lpstr>
      <vt:lpstr>Foglio4</vt:lpstr>
      <vt:lpstr>Foglio5</vt:lpstr>
      <vt:lpstr>Foglio6</vt:lpstr>
    </vt:vector>
  </TitlesOfParts>
  <Company>Università di Macerata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Luisa Scaccia</dc:creator>
  <cp:lastModifiedBy>utente</cp:lastModifiedBy>
  <cp:lastPrinted>2010-12-01T13:54:57Z</cp:lastPrinted>
  <dcterms:created xsi:type="dcterms:W3CDTF">2010-11-23T22:03:56Z</dcterms:created>
  <dcterms:modified xsi:type="dcterms:W3CDTF">2023-01-17T11:13:13Z</dcterms:modified>
</cp:coreProperties>
</file>