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321\"/>
    </mc:Choice>
  </mc:AlternateContent>
  <xr:revisionPtr revIDLastSave="0" documentId="13_ncr:1_{66B3017B-7991-41E5-8BF0-1770CB341BBE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7" r:id="rId1"/>
    <sheet name="Foglio2" sheetId="8" r:id="rId2"/>
    <sheet name="Foglio3" sheetId="4" r:id="rId3"/>
    <sheet name="Foglio4" sheetId="5" r:id="rId4"/>
    <sheet name="Foglio5" sheetId="9" r:id="rId5"/>
    <sheet name="Foglio6" sheetId="3" r:id="rId6"/>
  </sheets>
  <externalReferences>
    <externalReference r:id="rId7"/>
  </externalReferences>
  <definedNames>
    <definedName name="_xlnm.Print_Area" localSheetId="0">Foglio1!#REF!</definedName>
    <definedName name="_xlnm.Print_Area" localSheetId="1">Foglio2!#REF!</definedName>
    <definedName name="_xlnm.Print_Area" localSheetId="2">Foglio3!#REF!</definedName>
    <definedName name="_xlnm.Print_Area" localSheetId="3">Foglio4!#REF!</definedName>
    <definedName name="_xlnm.Print_Area" localSheetId="4">Foglio5!#REF!</definedName>
    <definedName name="_xlnm.Print_Area" localSheetId="5">Foglio6!#REF!</definedName>
  </definedNames>
  <calcPr calcId="191029"/>
</workbook>
</file>

<file path=xl/calcChain.xml><?xml version="1.0" encoding="utf-8"?>
<calcChain xmlns="http://schemas.openxmlformats.org/spreadsheetml/2006/main">
  <c r="A26" i="7" l="1"/>
  <c r="A37" i="7" s="1"/>
  <c r="A43" i="7" s="1"/>
  <c r="D20" i="7"/>
  <c r="C20" i="7"/>
  <c r="B20" i="7"/>
  <c r="A20" i="7"/>
  <c r="A25" i="7" s="1"/>
  <c r="A36" i="7" s="1"/>
  <c r="A42" i="7" s="1"/>
  <c r="E19" i="7"/>
  <c r="C24" i="7" s="1"/>
  <c r="D19" i="7"/>
  <c r="C19" i="7"/>
  <c r="C21" i="7" s="1"/>
  <c r="B19" i="7"/>
  <c r="B21" i="7" s="1"/>
  <c r="A19" i="7"/>
  <c r="A24" i="7" s="1"/>
  <c r="A35" i="7" s="1"/>
  <c r="A41" i="7" s="1"/>
  <c r="E18" i="7"/>
  <c r="E23" i="7" s="1"/>
  <c r="E34" i="7" s="1"/>
  <c r="E40" i="7" s="1"/>
  <c r="D18" i="7"/>
  <c r="D23" i="7" s="1"/>
  <c r="D34" i="7" s="1"/>
  <c r="D40" i="7" s="1"/>
  <c r="C18" i="7"/>
  <c r="C23" i="7" s="1"/>
  <c r="C34" i="7" s="1"/>
  <c r="C40" i="7" s="1"/>
  <c r="B18" i="7"/>
  <c r="B23" i="7" s="1"/>
  <c r="B34" i="7" s="1"/>
  <c r="B40" i="7" s="1"/>
  <c r="A18" i="7"/>
  <c r="A23" i="7" s="1"/>
  <c r="A34" i="7" s="1"/>
  <c r="A40" i="7" s="1"/>
  <c r="B17" i="7"/>
  <c r="B28" i="4"/>
  <c r="H22" i="4"/>
  <c r="D22" i="4"/>
  <c r="D16" i="4"/>
  <c r="F16" i="4" s="1"/>
  <c r="B16" i="4"/>
  <c r="H16" i="4" s="1"/>
  <c r="D13" i="4"/>
  <c r="B13" i="4"/>
  <c r="B27" i="4"/>
  <c r="B26" i="4"/>
  <c r="E21" i="7" l="1"/>
  <c r="D35" i="7" s="1"/>
  <c r="D21" i="7"/>
  <c r="B24" i="7"/>
  <c r="D24" i="7"/>
  <c r="E20" i="7"/>
  <c r="B25" i="7" s="1"/>
  <c r="J16" i="4"/>
  <c r="D21" i="4"/>
  <c r="D28" i="4"/>
  <c r="C35" i="7" l="1"/>
  <c r="C41" i="7" s="1"/>
  <c r="E24" i="7"/>
  <c r="D41" i="7"/>
  <c r="C26" i="7"/>
  <c r="D36" i="7"/>
  <c r="D42" i="7" s="1"/>
  <c r="C36" i="7"/>
  <c r="C42" i="7" s="1"/>
  <c r="B36" i="7"/>
  <c r="B26" i="7"/>
  <c r="B35" i="7"/>
  <c r="D25" i="7"/>
  <c r="C25" i="7"/>
  <c r="D26" i="7"/>
  <c r="E25" i="7" l="1"/>
  <c r="D43" i="7"/>
  <c r="C43" i="7"/>
  <c r="D37" i="7"/>
  <c r="C37" i="7"/>
  <c r="E26" i="7"/>
  <c r="E36" i="7"/>
  <c r="B42" i="7"/>
  <c r="E42" i="7" s="1"/>
  <c r="E35" i="7"/>
  <c r="B37" i="7"/>
  <c r="B41" i="7"/>
  <c r="E37" i="7" l="1"/>
  <c r="E41" i="7"/>
  <c r="B43" i="7"/>
  <c r="E43" i="7" s="1"/>
  <c r="B46" i="7" s="1"/>
  <c r="C48" i="7" s="1"/>
  <c r="M21" i="8" l="1"/>
  <c r="M22" i="8" s="1"/>
  <c r="J21" i="8"/>
  <c r="J22" i="8" s="1"/>
  <c r="D24" i="8" s="1"/>
  <c r="G21" i="8"/>
  <c r="G22" i="8" s="1"/>
  <c r="D21" i="8"/>
  <c r="D22" i="8" s="1"/>
  <c r="M14" i="8"/>
  <c r="J14" i="8"/>
  <c r="G14" i="8"/>
  <c r="D14" i="8"/>
  <c r="D15" i="8" s="1"/>
  <c r="M12" i="8"/>
  <c r="M13" i="8" s="1"/>
  <c r="J12" i="8"/>
  <c r="J13" i="8" s="1"/>
  <c r="G12" i="8"/>
  <c r="G13" i="8" s="1"/>
  <c r="D12" i="8"/>
  <c r="D13" i="8" s="1"/>
  <c r="Q5" i="8"/>
  <c r="D20" i="5"/>
  <c r="B18" i="5"/>
  <c r="F20" i="5" s="1"/>
  <c r="C12" i="5"/>
  <c r="C9" i="5"/>
  <c r="B27" i="3"/>
  <c r="B28" i="3" s="1"/>
  <c r="C15" i="3"/>
  <c r="C20" i="3" s="1"/>
  <c r="B29" i="3"/>
  <c r="B18" i="3"/>
  <c r="D16" i="3"/>
  <c r="P14" i="8" l="1"/>
  <c r="G15" i="8"/>
  <c r="H20" i="5"/>
  <c r="C31" i="3"/>
  <c r="C19" i="3"/>
  <c r="C32" i="3"/>
  <c r="J18" i="8" l="1"/>
  <c r="D27" i="8"/>
  <c r="J15" i="8"/>
  <c r="M15" i="8" s="1"/>
  <c r="B20" i="9" l="1"/>
  <c r="B9" i="9"/>
  <c r="B17" i="9" s="1"/>
  <c r="B27" i="9"/>
  <c r="B15" i="9"/>
  <c r="B12" i="9"/>
  <c r="E29" i="9" l="1"/>
  <c r="E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B6" authorId="0" shapeId="0" xr:uid="{B97BDE13-B8D1-4A43-9E48-DF671EC4EC0D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<sst xmlns="http://schemas.openxmlformats.org/spreadsheetml/2006/main" count="166" uniqueCount="123">
  <si>
    <t>a)</t>
  </si>
  <si>
    <t>b)</t>
  </si>
  <si>
    <t>c)</t>
  </si>
  <si>
    <t>n =</t>
  </si>
  <si>
    <r>
      <t>a</t>
    </r>
    <r>
      <rPr>
        <sz val="10"/>
        <rFont val="Arial"/>
        <family val="2"/>
      </rPr>
      <t xml:space="preserve"> =</t>
    </r>
  </si>
  <si>
    <t>xm =</t>
  </si>
  <si>
    <t>p =</t>
  </si>
  <si>
    <t>d)</t>
  </si>
  <si>
    <t>p-value =</t>
  </si>
  <si>
    <t>Totale</t>
  </si>
  <si>
    <t>-</t>
  </si>
  <si>
    <t>=</t>
  </si>
  <si>
    <t>mu =</t>
  </si>
  <si>
    <t>)=</t>
  </si>
  <si>
    <t>&lt; Z &lt;</t>
  </si>
  <si>
    <t>) =</t>
  </si>
  <si>
    <t>+</t>
  </si>
  <si>
    <t>Frequenza</t>
  </si>
  <si>
    <t>b) Si determini il p-value per il test al punto a)</t>
  </si>
  <si>
    <t>c) Che cosa rappresenta la potenza di un test, nell'ambito della verifica delle ipotesi e in che relazione è con il livello del test?</t>
  </si>
  <si>
    <t>d) Si stimi, attraverso un intervallo di confidenza al 99%, la percentuale di elettori che voterà per il partito.</t>
  </si>
  <si>
    <r>
      <t xml:space="preserve">H0: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=</t>
    </r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</si>
  <si>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</si>
  <si>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</si>
  <si>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</si>
  <si>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t>La potenza di un test rappresenta la sua capacità di individuare un'ipotesi nulla falsa. Ossia è la probabilità di rifiutare l'ipotesi nulla quando questa è falsa. Al crescere di alfa, il livello del test, la potenza diminuisce.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</si>
  <si>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</si>
  <si>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</si>
  <si>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</si>
  <si>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In un'indagine sulle intenzioni di voto svolta su 250 individui è risultato che 87 di loro voteranno per un certo partito.</t>
  </si>
  <si>
    <t>a) Sapendo che alle ultime elezioni quello stesso partito è stato votato dal 40% della popolazione, si verifichi che</t>
  </si>
  <si>
    <t>il gradimento per il partito sia diminuito, al livello del 10%.</t>
  </si>
  <si>
    <r>
      <t xml:space="preserve">H1: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&lt;</t>
    </r>
  </si>
  <si>
    <t xml:space="preserve">Si rifiuta H0, il gradimento nei confronti del partito è sceso, al livello di significatività del 10%. </t>
  </si>
  <si>
    <t>Il prezzo in euro al kg delle zucchine è stato osservato in 5 diversi supermercati della regione, ottenendo i seguenti risultati:</t>
  </si>
  <si>
    <t>a) si calcoli un intervallo di confidenza al 95% per il prezzo medio delle zucchine nella regione;</t>
  </si>
  <si>
    <t>b) sulla base del punto a), si può</t>
  </si>
  <si>
    <t>ad un livello dell'1%? Motivare adeguatamente la risposta;</t>
  </si>
  <si>
    <t>d) Quali assunzioni è stato necessario fare per rispondere ai quesiti precedenti?</t>
  </si>
  <si>
    <t>X = {prezzo delle zucchine}</t>
  </si>
  <si>
    <t>media campionaria =</t>
  </si>
  <si>
    <t xml:space="preserve">varianza campionaria = </t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</si>
  <si>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</si>
  <si>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</si>
  <si>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</si>
  <si>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a/2</t>
    </r>
    <r>
      <rPr>
        <sz val="10"/>
        <rFont val="Symbol"/>
        <family val="1"/>
        <charset val="2"/>
      </rPr>
      <t xml:space="preserve"> =</t>
    </r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</si>
  <si>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Symbol"/>
        <family val="1"/>
        <charset val="2"/>
      </rPr>
      <t xml:space="preserve"> =</t>
    </r>
  </si>
  <si>
    <t>Si è dovuto assumere che il prezzo sia distribuito normalemente nella popolazione di tutti i negozi della regione. Sotto questa</t>
  </si>
  <si>
    <t>rifiutare l'ipotesi che il prezzo medio sia pari a 1,50 euro, contro l'alternativa che sia diverso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</si>
  <si>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1,5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</si>
  <si>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¹</t>
    </r>
    <r>
      <rPr>
        <sz val="15"/>
        <rFont val="Arial"/>
        <family val="2"/>
      </rPr>
      <t xml:space="preserve"> </t>
    </r>
    <r>
      <rPr>
        <sz val="10"/>
        <rFont val="Arial"/>
        <family val="2"/>
      </rPr>
      <t>1,5</t>
    </r>
  </si>
  <si>
    <t>Poiché il valore cade all'interno dell'intervallo di confidenza al 95% per la media, esso cadrà anche all'interno dell'intervallo di confidenza al 99% (più ampio del precedente). Possiamo concludere che i dati non contengono sufficiente evidenza per rifiutare l'ipotesi nulla</t>
  </si>
  <si>
    <t>c) si calcoli un intervallo di confidenza al 95% per la varianza del prezzo.</t>
  </si>
  <si>
    <t>assunzione, la media campionaria si distribuisce anch'essa normalmente e la varianza campionaria divisa per la varianza vera</t>
  </si>
  <si>
    <t>e moltiplicata per i gradi di libertà si distribuisce come un chi quadro.</t>
  </si>
  <si>
    <t>c) estraendo 5 pezzi con reimmissione, meno di due risultino difettosi.</t>
  </si>
  <si>
    <t xml:space="preserve">d) Considerati gli eventi A = {il primo pezzo estratto è difettoso} e B = {il secondo pezzo estratto è difettoso}, si dica se questi due eventi siano indipendenti oppure no, </t>
  </si>
  <si>
    <t>nel caso di estrazioni con reimmissione e nel caso di estrazioni senza reimmissione, motivando la risposta.</t>
  </si>
  <si>
    <r>
      <t>P(S1</t>
    </r>
    <r>
      <rPr>
        <sz val="10"/>
        <color indexed="8"/>
        <rFont val="Calibri"/>
        <family val="2"/>
      </rPr>
      <t>∩</t>
    </r>
    <r>
      <rPr>
        <sz val="10"/>
        <color indexed="8"/>
        <rFont val="Arial"/>
        <family val="2"/>
      </rPr>
      <t>S2) = P(S2)P(S1) =</t>
    </r>
  </si>
  <si>
    <t>X = numero di pezzi difettosi su 5 estratte</t>
  </si>
  <si>
    <t>X è una variabile binomiale</t>
  </si>
  <si>
    <t>P(X&lt;2) = P(X=0) + P(X=1) =</t>
  </si>
  <si>
    <t xml:space="preserve">d) </t>
  </si>
  <si>
    <t>Sono indipendenti solo nel caso di estrazioni con reimmissione. In questo caso infatti, la prima estrazione non modifica la struttura del lotto. Quindi</t>
  </si>
  <si>
    <t>sapere cosa si è osservato alla prima estrazione non modifica l'aspettativa sul risultato della seconda estrazione.</t>
  </si>
  <si>
    <t>Un lotto di 35 pezzi, ne contiene 5 difettosi. Qual è la probabilità che</t>
  </si>
  <si>
    <t>a) estraendo a caso due pezzi senza reimmissione, questi risultino entrambi difettosi;</t>
  </si>
  <si>
    <r>
      <t>P(D1</t>
    </r>
    <r>
      <rPr>
        <sz val="10"/>
        <color indexed="8"/>
        <rFont val="Calibri"/>
        <family val="2"/>
      </rPr>
      <t>∩D</t>
    </r>
    <r>
      <rPr>
        <sz val="10"/>
        <color indexed="8"/>
        <rFont val="Arial"/>
        <family val="2"/>
      </rPr>
      <t>2) = P(D2|D1)P(D1) =</t>
    </r>
  </si>
  <si>
    <t>b) estraendo a caso due pezzi con reimmissione, questi risultino entrambi difettosi;</t>
  </si>
  <si>
    <t>In un collettivo di 100 famiglie di 4 componenti è stata rilevata la seguente distribuzione della spesa alimentare</t>
  </si>
  <si>
    <t>settimanale in euro.</t>
  </si>
  <si>
    <t>Classi di spesa</t>
  </si>
  <si>
    <t>a) Rappresentare graficamente la distribuzione delle famiglie rispetto alla spesa alimentare;</t>
  </si>
  <si>
    <t>c) Calcolare il valore medio della spesa per il collettivo di famiglie;</t>
  </si>
  <si>
    <t>d) Calcolare il valore mediano della spesa per il collettivo di famiglie e spiegare a cosa sono dovute le differenze osservate tra questo valore e la media.</t>
  </si>
  <si>
    <t>Ampiezza classe</t>
  </si>
  <si>
    <t>Densità classe</t>
  </si>
  <si>
    <t>Freq. relative</t>
  </si>
  <si>
    <t>Freq. rel. Cum.</t>
  </si>
  <si>
    <t xml:space="preserve">Val. centr. Classe </t>
  </si>
  <si>
    <t>Freq*val.centr.</t>
  </si>
  <si>
    <t>Media =</t>
  </si>
  <si>
    <t>Mediana =</t>
  </si>
  <si>
    <t>Il valore della mediana è inferiore a quello della media perché sulla media incide la spesa elevata di un numero ridotto di famiglie.</t>
  </si>
  <si>
    <t>La media è più sensibile della mediana ai valori estremi.</t>
  </si>
  <si>
    <t>I due valori sono comunque piuttosto vicini</t>
  </si>
  <si>
    <t>b) Calcolare la proporzione di famiglie con spesa inferiore a 150 euro;</t>
  </si>
  <si>
    <t>Proporzione di famiglie con spesa inferiore ai 150 euro =</t>
  </si>
  <si>
    <t>X = {Spesa individuale per vacanze}</t>
  </si>
  <si>
    <t xml:space="preserve">X si distribuisce normalmente con </t>
  </si>
  <si>
    <t>sigma =</t>
  </si>
  <si>
    <t>Y è una binomiale di parametri</t>
  </si>
  <si>
    <t>p=</t>
  </si>
  <si>
    <t xml:space="preserve">mu = </t>
  </si>
  <si>
    <t>Gli italiani che sono andati in vacanza quest'anno hanno speso in medio 780 euro a persona, con una deviazione</t>
  </si>
  <si>
    <t>standard di 180 euro. Assumendo che la spesa individuale si distribuisca normalmente,</t>
  </si>
  <si>
    <t>a) Determinare la percentuale di persone che hanno speso meno di 600 euro.</t>
  </si>
  <si>
    <t>P(X&lt;600) = P(Z&lt;</t>
  </si>
  <si>
    <t>b) Determinare la percentuale di persone che hanno speso tra i 700 e i 900 euro.</t>
  </si>
  <si>
    <t>P(700&lt;X&lt;900) = P(</t>
  </si>
  <si>
    <t>c) Determinare la probabilità che su 5 persone scelte a caso, almeno 1 abbia speso meno di 600 euro.</t>
  </si>
  <si>
    <t>d) Determinare la probabilità che la spesa complessiva di queste 5 persone sia minore di 4000 euro.</t>
  </si>
  <si>
    <t>Y = {Numero di persone che hanno speso meno di 600 euro su 5 estratte}</t>
  </si>
  <si>
    <t>P(Y&gt;1) =</t>
  </si>
  <si>
    <t>P(X&lt;4000 = P(Z&lt;</t>
  </si>
  <si>
    <t>La tabella sottostante presenta la distribuzione di un collettivo di individui rispetto al giudizio espresso su un certo prodotto</t>
  </si>
  <si>
    <t>e il sesso.</t>
  </si>
  <si>
    <t>Giudizio</t>
  </si>
  <si>
    <t>Sesso</t>
  </si>
  <si>
    <t>Scarso</t>
  </si>
  <si>
    <t>Sufficiente</t>
  </si>
  <si>
    <t>Buono</t>
  </si>
  <si>
    <t>Maschi</t>
  </si>
  <si>
    <t>Femmine</t>
  </si>
  <si>
    <t>a) Si calcolino le distribuzioni di frequenze relative dei giudizi, condizionate al sesso.</t>
  </si>
  <si>
    <t>b) Sulla base del punto precedente, si concluda se sussista indipendenza tra giudizio e sesso, motivando la risposta.</t>
  </si>
  <si>
    <t>c) Si calcoli un appropriato indice di associazione e si commenti il risultato.</t>
  </si>
  <si>
    <t>d) Si costruisca un'ipotetica tabella di perfetta dipendenza del giudizio dal sesso.</t>
  </si>
  <si>
    <t>Le distribuzioni condizionate sono diverse tra loro e diverse dalla marginale, quindi non c'è indipendenza.</t>
  </si>
  <si>
    <t>Tabella di perfetta indipendenza</t>
  </si>
  <si>
    <t>chi quadro =</t>
  </si>
  <si>
    <t>indice di Cramer =</t>
  </si>
  <si>
    <t>Esiste un certo grado di associazione tra i due caratteri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</si>
</sst>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17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rgb="FFFF0000"/>
      <name val="Arial"/>
      <family val="2"/>
    </font>
    <font>
      <sz val="15"/>
      <name val="Arial"/>
      <family val="2"/>
    </font>
    <font>
      <vertAlign val="superscript"/>
      <sz val="10"/>
      <name val="Symbol"/>
      <family val="1"/>
      <charset val="2"/>
    </font>
    <font>
      <sz val="10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0" fillId="0" borderId="0" xfId="0" quotePrefix="1"/>
    <xf numFmtId="1" fontId="0" fillId="0" borderId="0" xfId="0" applyNumberForma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 applyFill="1" applyBorder="1"/>
    <xf numFmtId="0" fontId="8" fillId="0" borderId="0" xfId="0" applyFont="1"/>
    <xf numFmtId="0" fontId="4" fillId="0" borderId="0" xfId="0" quotePrefix="1" applyFont="1" applyBorder="1"/>
    <xf numFmtId="0" fontId="9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7" xfId="0" applyFont="1" applyBorder="1"/>
    <xf numFmtId="0" fontId="0" fillId="0" borderId="0" xfId="0" applyFont="1" applyFill="1" applyBorder="1"/>
    <xf numFmtId="0" fontId="3" fillId="0" borderId="0" xfId="0" applyFont="1"/>
    <xf numFmtId="0" fontId="3" fillId="0" borderId="0" xfId="0" applyFont="1" applyBorder="1"/>
    <xf numFmtId="0" fontId="3" fillId="0" borderId="0" xfId="0" quotePrefix="1" applyFont="1"/>
    <xf numFmtId="0" fontId="3" fillId="0" borderId="0" xfId="0" applyFont="1" applyFill="1" applyBorder="1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/>
    <xf numFmtId="165" fontId="0" fillId="0" borderId="0" xfId="0" applyNumberFormat="1"/>
    <xf numFmtId="0" fontId="11" fillId="0" borderId="0" xfId="0" applyFont="1"/>
    <xf numFmtId="0" fontId="8" fillId="0" borderId="0" xfId="0" applyFont="1" applyFill="1" applyBorder="1" applyAlignment="1">
      <alignment horizontal="left"/>
    </xf>
    <xf numFmtId="164" fontId="0" fillId="0" borderId="0" xfId="0" applyNumberForma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9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6" fontId="0" fillId="0" borderId="0" xfId="0" applyNumberFormat="1" applyBorder="1"/>
    <xf numFmtId="0" fontId="0" fillId="0" borderId="0" xfId="0" quotePrefix="1" applyBorder="1"/>
    <xf numFmtId="0" fontId="4" fillId="0" borderId="2" xfId="0" applyFont="1" applyBorder="1" applyAlignment="1">
      <alignment horizontal="left"/>
    </xf>
    <xf numFmtId="0" fontId="4" fillId="0" borderId="3" xfId="0" quotePrefix="1" applyFont="1" applyBorder="1"/>
    <xf numFmtId="0" fontId="4" fillId="0" borderId="2" xfId="0" quotePrefix="1" applyFont="1" applyBorder="1"/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/>
    <xf numFmtId="0" fontId="8" fillId="0" borderId="0" xfId="0" applyFont="1" applyBorder="1"/>
    <xf numFmtId="0" fontId="3" fillId="0" borderId="0" xfId="0" quotePrefix="1" applyFont="1" applyBorder="1"/>
    <xf numFmtId="0" fontId="8" fillId="0" borderId="0" xfId="0" applyFont="1" applyFill="1" applyBorder="1"/>
    <xf numFmtId="0" fontId="9" fillId="0" borderId="0" xfId="0" applyFont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Statistica/Appello%2020210601/Appello%2001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  <sheetName val="Foglio6"/>
    </sheetNames>
    <sheetDataSet>
      <sheetData sheetId="0">
        <row r="4">
          <cell r="B4">
            <v>21</v>
          </cell>
          <cell r="C4">
            <v>18</v>
          </cell>
        </row>
        <row r="5">
          <cell r="B5">
            <v>19</v>
          </cell>
          <cell r="C5">
            <v>24</v>
          </cell>
        </row>
        <row r="6">
          <cell r="B6">
            <v>14</v>
          </cell>
          <cell r="C6">
            <v>11</v>
          </cell>
        </row>
        <row r="7">
          <cell r="B7">
            <v>33</v>
          </cell>
          <cell r="C7">
            <v>36</v>
          </cell>
        </row>
        <row r="8">
          <cell r="B8">
            <v>8</v>
          </cell>
          <cell r="C8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topLeftCell="A37" zoomScale="150" zoomScaleNormal="150" workbookViewId="0">
      <selection activeCell="C56" sqref="C56"/>
    </sheetView>
  </sheetViews>
  <sheetFormatPr defaultRowHeight="12.3" x14ac:dyDescent="0.4"/>
  <cols>
    <col min="1" max="1" width="11.44140625" customWidth="1"/>
    <col min="2" max="2" width="8.44140625" customWidth="1"/>
    <col min="3" max="3" width="6.6640625" customWidth="1"/>
    <col min="4" max="4" width="9.44140625" customWidth="1"/>
    <col min="5" max="5" width="7.33203125" customWidth="1"/>
    <col min="6" max="6" width="6.5546875" customWidth="1"/>
    <col min="7" max="7" width="3.6640625" customWidth="1"/>
    <col min="8" max="8" width="4.88671875" customWidth="1"/>
    <col min="9" max="9" width="6.44140625" customWidth="1"/>
    <col min="10" max="10" width="7.21875" customWidth="1"/>
    <col min="11" max="11" width="8.109375" customWidth="1"/>
  </cols>
  <sheetData>
    <row r="1" spans="1:8" ht="15" x14ac:dyDescent="0.5">
      <c r="A1" s="2" t="s">
        <v>105</v>
      </c>
      <c r="E1" s="4"/>
      <c r="F1" s="3"/>
      <c r="G1" s="3"/>
      <c r="H1" s="3"/>
    </row>
    <row r="2" spans="1:8" ht="15" x14ac:dyDescent="0.5">
      <c r="A2" s="2" t="s">
        <v>106</v>
      </c>
      <c r="E2" s="4"/>
      <c r="F2" s="3"/>
      <c r="G2" s="3"/>
      <c r="H2" s="3"/>
    </row>
    <row r="3" spans="1:8" ht="15" x14ac:dyDescent="0.5">
      <c r="A3" s="2"/>
      <c r="E3" s="4"/>
      <c r="F3" s="3"/>
      <c r="G3" s="3"/>
      <c r="H3" s="3"/>
    </row>
    <row r="4" spans="1:8" ht="15" x14ac:dyDescent="0.5">
      <c r="A4" s="2"/>
      <c r="E4" s="4"/>
      <c r="F4" s="3"/>
      <c r="G4" s="3"/>
      <c r="H4" s="3"/>
    </row>
    <row r="5" spans="1:8" ht="15" x14ac:dyDescent="0.5">
      <c r="A5" s="2"/>
      <c r="B5" s="34" t="s">
        <v>107</v>
      </c>
      <c r="C5" s="34"/>
      <c r="D5" s="34"/>
      <c r="E5" s="4"/>
      <c r="F5" s="3"/>
      <c r="G5" s="3"/>
      <c r="H5" s="3"/>
    </row>
    <row r="6" spans="1:8" ht="25.2" x14ac:dyDescent="0.5">
      <c r="A6" s="2" t="s">
        <v>108</v>
      </c>
      <c r="B6" s="25" t="s">
        <v>109</v>
      </c>
      <c r="C6" s="26" t="s">
        <v>110</v>
      </c>
      <c r="D6" s="27" t="s">
        <v>111</v>
      </c>
      <c r="E6" s="4"/>
      <c r="F6" s="3"/>
      <c r="G6" s="3"/>
      <c r="H6" s="3"/>
    </row>
    <row r="7" spans="1:8" x14ac:dyDescent="0.4">
      <c r="A7" s="55" t="s">
        <v>112</v>
      </c>
      <c r="B7" s="10">
        <v>124</v>
      </c>
      <c r="C7" s="9">
        <v>88</v>
      </c>
      <c r="D7" s="28">
        <v>43</v>
      </c>
      <c r="E7" s="8"/>
      <c r="F7" s="8"/>
      <c r="G7" s="8"/>
      <c r="H7" s="8"/>
    </row>
    <row r="8" spans="1:8" x14ac:dyDescent="0.4">
      <c r="A8" s="56" t="s">
        <v>113</v>
      </c>
      <c r="B8" s="12">
        <v>68</v>
      </c>
      <c r="C8" s="11">
        <v>91</v>
      </c>
      <c r="D8" s="19">
        <v>175</v>
      </c>
      <c r="E8" s="8"/>
      <c r="F8" s="8"/>
      <c r="G8" s="8"/>
      <c r="H8" s="8"/>
    </row>
    <row r="9" spans="1:8" x14ac:dyDescent="0.4">
      <c r="A9" s="26"/>
      <c r="B9" s="8"/>
      <c r="C9" s="8"/>
      <c r="D9" s="8"/>
      <c r="E9" s="8"/>
      <c r="F9" s="8"/>
      <c r="G9" s="8"/>
      <c r="H9" s="8"/>
    </row>
    <row r="10" spans="1:8" x14ac:dyDescent="0.4">
      <c r="A10" s="8"/>
      <c r="B10" s="8"/>
      <c r="C10" s="8"/>
      <c r="D10" s="8"/>
      <c r="E10" s="8"/>
      <c r="F10" s="8"/>
      <c r="G10" s="8"/>
      <c r="H10" s="8"/>
    </row>
    <row r="11" spans="1:8" ht="15" x14ac:dyDescent="0.5">
      <c r="A11" s="8" t="s">
        <v>114</v>
      </c>
      <c r="E11" s="4"/>
      <c r="F11" s="3"/>
      <c r="G11" s="3"/>
      <c r="H11" s="3"/>
    </row>
    <row r="12" spans="1:8" ht="15" x14ac:dyDescent="0.5">
      <c r="A12" s="8" t="s">
        <v>115</v>
      </c>
      <c r="E12" s="4"/>
      <c r="F12" s="1"/>
      <c r="G12" s="1"/>
      <c r="H12" s="1"/>
    </row>
    <row r="13" spans="1:8" x14ac:dyDescent="0.4">
      <c r="A13" s="8" t="s">
        <v>116</v>
      </c>
      <c r="B13" s="51"/>
      <c r="C13" s="51"/>
      <c r="D13" s="51"/>
      <c r="E13" s="51"/>
      <c r="F13" s="51"/>
      <c r="G13" s="51"/>
      <c r="H13" s="51"/>
    </row>
    <row r="14" spans="1:8" x14ac:dyDescent="0.4">
      <c r="A14" s="8" t="s">
        <v>117</v>
      </c>
      <c r="B14" s="51"/>
      <c r="C14" s="51"/>
      <c r="D14" s="51"/>
      <c r="E14" s="51"/>
      <c r="F14" s="51"/>
      <c r="G14" s="51"/>
      <c r="H14" s="51"/>
    </row>
    <row r="15" spans="1:8" ht="15" x14ac:dyDescent="0.5">
      <c r="B15" s="3"/>
      <c r="C15" s="3"/>
      <c r="D15" s="3"/>
      <c r="E15" s="4"/>
      <c r="F15" s="3"/>
      <c r="G15" s="3"/>
      <c r="H15" s="3"/>
    </row>
    <row r="16" spans="1:8" ht="15" x14ac:dyDescent="0.5">
      <c r="A16" s="24" t="s">
        <v>0</v>
      </c>
      <c r="E16" s="4"/>
      <c r="F16" s="3"/>
      <c r="G16" s="3"/>
      <c r="H16" s="3"/>
    </row>
    <row r="17" spans="1:11" x14ac:dyDescent="0.4">
      <c r="A17" s="21"/>
      <c r="B17" s="21" t="str">
        <f t="shared" ref="B17" si="0">B5</f>
        <v>Giudizio</v>
      </c>
      <c r="C17" s="21"/>
      <c r="D17" s="21"/>
      <c r="E17" s="21" t="s">
        <v>9</v>
      </c>
      <c r="F17" s="3"/>
      <c r="G17" s="3"/>
      <c r="H17" s="3"/>
    </row>
    <row r="18" spans="1:11" x14ac:dyDescent="0.4">
      <c r="A18" s="21" t="str">
        <f t="shared" ref="A18:E20" si="1">A6</f>
        <v>Sesso</v>
      </c>
      <c r="B18" s="21" t="str">
        <f t="shared" si="1"/>
        <v>Scarso</v>
      </c>
      <c r="C18" s="21" t="str">
        <f t="shared" si="1"/>
        <v>Sufficiente</v>
      </c>
      <c r="D18" s="21" t="str">
        <f t="shared" si="1"/>
        <v>Buono</v>
      </c>
      <c r="E18" s="21">
        <f t="shared" si="1"/>
        <v>0</v>
      </c>
      <c r="F18" s="3"/>
      <c r="G18" s="3"/>
      <c r="H18" s="3"/>
    </row>
    <row r="19" spans="1:11" x14ac:dyDescent="0.4">
      <c r="A19" s="21" t="str">
        <f t="shared" si="1"/>
        <v>Maschi</v>
      </c>
      <c r="B19" s="21">
        <f t="shared" si="1"/>
        <v>124</v>
      </c>
      <c r="C19" s="21">
        <f t="shared" si="1"/>
        <v>88</v>
      </c>
      <c r="D19" s="21">
        <f t="shared" si="1"/>
        <v>43</v>
      </c>
      <c r="E19" s="21">
        <f>SUM(B19:D19)</f>
        <v>255</v>
      </c>
      <c r="F19" s="3"/>
      <c r="G19" s="3"/>
      <c r="H19" s="3"/>
    </row>
    <row r="20" spans="1:11" x14ac:dyDescent="0.4">
      <c r="A20" s="21" t="str">
        <f t="shared" si="1"/>
        <v>Femmine</v>
      </c>
      <c r="B20" s="21">
        <f t="shared" si="1"/>
        <v>68</v>
      </c>
      <c r="C20" s="21">
        <f t="shared" si="1"/>
        <v>91</v>
      </c>
      <c r="D20" s="21">
        <f t="shared" si="1"/>
        <v>175</v>
      </c>
      <c r="E20" s="21">
        <f t="shared" ref="E20:E21" si="2">SUM(B20:D20)</f>
        <v>334</v>
      </c>
      <c r="F20" s="3"/>
      <c r="G20" s="3"/>
      <c r="H20" s="3"/>
    </row>
    <row r="21" spans="1:11" x14ac:dyDescent="0.4">
      <c r="A21" s="21" t="s">
        <v>9</v>
      </c>
      <c r="B21" s="21">
        <f>SUM(B19:B20)</f>
        <v>192</v>
      </c>
      <c r="C21" s="21">
        <f>SUM(C19:C20)</f>
        <v>179</v>
      </c>
      <c r="D21" s="21">
        <f>SUM(D19:D20)</f>
        <v>218</v>
      </c>
      <c r="E21" s="21">
        <f t="shared" si="2"/>
        <v>589</v>
      </c>
      <c r="F21" s="3"/>
      <c r="G21" s="3"/>
      <c r="H21" s="3"/>
    </row>
    <row r="23" spans="1:11" x14ac:dyDescent="0.4">
      <c r="A23" s="21" t="str">
        <f>A18</f>
        <v>Sesso</v>
      </c>
      <c r="B23" s="21" t="str">
        <f>B18</f>
        <v>Scarso</v>
      </c>
      <c r="C23" s="21" t="str">
        <f>C18</f>
        <v>Sufficiente</v>
      </c>
      <c r="D23" s="21" t="str">
        <f>D18</f>
        <v>Buono</v>
      </c>
      <c r="E23" s="21">
        <f>E18</f>
        <v>0</v>
      </c>
      <c r="F23" s="21"/>
      <c r="I23" s="21"/>
    </row>
    <row r="24" spans="1:11" x14ac:dyDescent="0.4">
      <c r="A24" s="21" t="str">
        <f>A19</f>
        <v>Maschi</v>
      </c>
      <c r="B24" s="21">
        <f t="shared" ref="B24:D26" si="3">B19/$E19</f>
        <v>0.48627450980392156</v>
      </c>
      <c r="C24" s="21">
        <f t="shared" si="3"/>
        <v>0.34509803921568627</v>
      </c>
      <c r="D24" s="21">
        <f t="shared" si="3"/>
        <v>0.16862745098039217</v>
      </c>
      <c r="E24" s="21">
        <f>SUM(B24:D24)</f>
        <v>1</v>
      </c>
      <c r="F24" s="54"/>
    </row>
    <row r="25" spans="1:11" x14ac:dyDescent="0.4">
      <c r="A25" s="21" t="str">
        <f>A20</f>
        <v>Femmine</v>
      </c>
      <c r="B25" s="21">
        <f t="shared" si="3"/>
        <v>0.20359281437125748</v>
      </c>
      <c r="C25" s="21">
        <f t="shared" si="3"/>
        <v>0.27245508982035926</v>
      </c>
      <c r="D25" s="21">
        <f t="shared" si="3"/>
        <v>0.5239520958083832</v>
      </c>
      <c r="E25" s="21">
        <f t="shared" ref="E25:E26" si="4">SUM(B25:D25)</f>
        <v>1</v>
      </c>
      <c r="F25" s="54"/>
    </row>
    <row r="26" spans="1:11" x14ac:dyDescent="0.4">
      <c r="A26" s="21" t="str">
        <f>A21</f>
        <v>Totale</v>
      </c>
      <c r="B26" s="21">
        <f t="shared" si="3"/>
        <v>0.32597623089983024</v>
      </c>
      <c r="C26" s="21">
        <f t="shared" si="3"/>
        <v>0.30390492359932086</v>
      </c>
      <c r="D26" s="21">
        <f t="shared" si="3"/>
        <v>0.37011884550084889</v>
      </c>
      <c r="E26" s="21">
        <f t="shared" si="4"/>
        <v>1</v>
      </c>
      <c r="F26" s="54"/>
      <c r="K26" s="54"/>
    </row>
    <row r="27" spans="1:11" x14ac:dyDescent="0.4">
      <c r="A27" s="21"/>
    </row>
    <row r="28" spans="1:11" x14ac:dyDescent="0.4">
      <c r="A28" s="21" t="s">
        <v>1</v>
      </c>
    </row>
    <row r="29" spans="1:11" x14ac:dyDescent="0.4">
      <c r="A29" s="21" t="s">
        <v>118</v>
      </c>
    </row>
    <row r="30" spans="1:11" x14ac:dyDescent="0.4">
      <c r="A30" s="21"/>
    </row>
    <row r="31" spans="1:11" x14ac:dyDescent="0.4">
      <c r="A31" s="21" t="s">
        <v>2</v>
      </c>
    </row>
    <row r="32" spans="1:11" x14ac:dyDescent="0.4">
      <c r="A32" s="21" t="s">
        <v>119</v>
      </c>
      <c r="E32" s="21"/>
      <c r="F32" s="54"/>
    </row>
    <row r="34" spans="1:10" x14ac:dyDescent="0.4">
      <c r="A34" s="21" t="str">
        <f>A23</f>
        <v>Sesso</v>
      </c>
      <c r="B34" s="21" t="str">
        <f>B23</f>
        <v>Scarso</v>
      </c>
      <c r="C34" s="21" t="str">
        <f>C23</f>
        <v>Sufficiente</v>
      </c>
      <c r="D34" s="21" t="str">
        <f>D23</f>
        <v>Buono</v>
      </c>
      <c r="E34" s="21">
        <f>E23</f>
        <v>0</v>
      </c>
      <c r="F34" s="21"/>
    </row>
    <row r="35" spans="1:10" x14ac:dyDescent="0.4">
      <c r="A35" s="21" t="str">
        <f>A24</f>
        <v>Maschi</v>
      </c>
      <c r="B35" s="21">
        <f t="shared" ref="B35:D36" si="5">$E19*B$21/$E$21</f>
        <v>83.123938879456702</v>
      </c>
      <c r="C35" s="21">
        <f t="shared" si="5"/>
        <v>77.495755517826822</v>
      </c>
      <c r="D35" s="21">
        <f t="shared" si="5"/>
        <v>94.380305602716462</v>
      </c>
      <c r="E35" s="21">
        <f>SUM(B35:D35)</f>
        <v>255</v>
      </c>
    </row>
    <row r="36" spans="1:10" x14ac:dyDescent="0.4">
      <c r="A36" s="21" t="str">
        <f>A25</f>
        <v>Femmine</v>
      </c>
      <c r="B36" s="21">
        <f t="shared" si="5"/>
        <v>108.8760611205433</v>
      </c>
      <c r="C36" s="21">
        <f t="shared" si="5"/>
        <v>101.50424448217318</v>
      </c>
      <c r="D36" s="21">
        <f t="shared" si="5"/>
        <v>123.61969439728354</v>
      </c>
      <c r="E36" s="21">
        <f t="shared" ref="E36:E37" si="6">SUM(B36:D36)</f>
        <v>334</v>
      </c>
    </row>
    <row r="37" spans="1:10" x14ac:dyDescent="0.4">
      <c r="A37" s="21" t="str">
        <f>A26</f>
        <v>Totale</v>
      </c>
      <c r="B37" s="21">
        <f>SUM(B35:B36)</f>
        <v>192</v>
      </c>
      <c r="C37" s="21">
        <f>SUM(C35:C36)</f>
        <v>179</v>
      </c>
      <c r="D37" s="21">
        <f>SUM(D35:D36)</f>
        <v>218</v>
      </c>
      <c r="E37" s="21">
        <f t="shared" si="6"/>
        <v>589</v>
      </c>
      <c r="J37" s="21"/>
    </row>
    <row r="40" spans="1:10" x14ac:dyDescent="0.4">
      <c r="A40" t="str">
        <f>A34</f>
        <v>Sesso</v>
      </c>
      <c r="B40" t="str">
        <f>B34</f>
        <v>Scarso</v>
      </c>
      <c r="C40" t="str">
        <f>C34</f>
        <v>Sufficiente</v>
      </c>
      <c r="D40" t="str">
        <f>D34</f>
        <v>Buono</v>
      </c>
      <c r="E40">
        <f>E34</f>
        <v>0</v>
      </c>
    </row>
    <row r="41" spans="1:10" x14ac:dyDescent="0.4">
      <c r="A41" t="str">
        <f>A35</f>
        <v>Maschi</v>
      </c>
      <c r="B41">
        <f t="shared" ref="B41:D42" si="7">(B19-B35)^2/B35</f>
        <v>20.100736265077625</v>
      </c>
      <c r="C41">
        <f t="shared" si="7"/>
        <v>1.4238089738461053</v>
      </c>
      <c r="D41">
        <f t="shared" si="7"/>
        <v>27.971257212718264</v>
      </c>
      <c r="E41" s="21">
        <f>SUM(B41:D41)</f>
        <v>49.495802451641993</v>
      </c>
    </row>
    <row r="42" spans="1:10" x14ac:dyDescent="0.4">
      <c r="A42" t="str">
        <f>A36</f>
        <v>Femmine</v>
      </c>
      <c r="B42">
        <f t="shared" si="7"/>
        <v>15.346370501780822</v>
      </c>
      <c r="C42">
        <f t="shared" si="7"/>
        <v>1.0870397854214275</v>
      </c>
      <c r="D42">
        <f t="shared" si="7"/>
        <v>21.355301165398672</v>
      </c>
      <c r="E42" s="21">
        <f t="shared" ref="E42:E43" si="8">SUM(B42:D42)</f>
        <v>37.788711452600921</v>
      </c>
    </row>
    <row r="43" spans="1:10" x14ac:dyDescent="0.4">
      <c r="A43" t="str">
        <f>A37</f>
        <v>Totale</v>
      </c>
      <c r="B43" s="21">
        <f>SUM(B41:B42)</f>
        <v>35.447106766858447</v>
      </c>
      <c r="C43" s="21">
        <f>SUM(C41:C42)</f>
        <v>2.5108487592675326</v>
      </c>
      <c r="D43" s="21">
        <f>SUM(D41:D42)</f>
        <v>49.326558378116935</v>
      </c>
      <c r="E43" s="21">
        <f t="shared" si="8"/>
        <v>87.284513904242914</v>
      </c>
    </row>
    <row r="46" spans="1:10" x14ac:dyDescent="0.4">
      <c r="A46" s="21" t="s">
        <v>120</v>
      </c>
      <c r="B46">
        <f>E43</f>
        <v>87.284513904242914</v>
      </c>
    </row>
    <row r="48" spans="1:10" x14ac:dyDescent="0.4">
      <c r="A48" s="21" t="s">
        <v>121</v>
      </c>
      <c r="C48">
        <f>SQRT(B46/E37/1)</f>
        <v>0.38495587448994378</v>
      </c>
      <c r="E48" s="21" t="s">
        <v>122</v>
      </c>
    </row>
    <row r="51" spans="1:4" x14ac:dyDescent="0.4">
      <c r="A51" s="21" t="s">
        <v>7</v>
      </c>
    </row>
    <row r="53" spans="1:4" x14ac:dyDescent="0.4">
      <c r="A53" t="s">
        <v>108</v>
      </c>
      <c r="B53" t="s">
        <v>109</v>
      </c>
      <c r="C53" t="s">
        <v>110</v>
      </c>
      <c r="D53" t="s">
        <v>111</v>
      </c>
    </row>
    <row r="54" spans="1:4" x14ac:dyDescent="0.4">
      <c r="A54" t="s">
        <v>112</v>
      </c>
      <c r="B54">
        <v>0</v>
      </c>
      <c r="C54">
        <v>0</v>
      </c>
      <c r="D54">
        <v>255</v>
      </c>
    </row>
    <row r="55" spans="1:4" x14ac:dyDescent="0.4">
      <c r="A55" t="s">
        <v>113</v>
      </c>
      <c r="B55">
        <v>0</v>
      </c>
      <c r="C55">
        <v>334</v>
      </c>
      <c r="D55">
        <v>0</v>
      </c>
    </row>
  </sheetData>
  <mergeCells count="1">
    <mergeCell ref="B5:D5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topLeftCell="A14" zoomScale="150" zoomScaleNormal="150" workbookViewId="0">
      <selection activeCell="H33" sqref="H33"/>
    </sheetView>
  </sheetViews>
  <sheetFormatPr defaultColWidth="9.109375" defaultRowHeight="12.3" x14ac:dyDescent="0.4"/>
  <cols>
    <col min="1" max="1" width="14" style="3" customWidth="1"/>
    <col min="2" max="2" width="5" style="3" customWidth="1"/>
    <col min="3" max="3" width="2.33203125" style="3" customWidth="1"/>
    <col min="4" max="4" width="6.5546875" style="3" customWidth="1"/>
    <col min="5" max="5" width="5" style="3" customWidth="1"/>
    <col min="6" max="6" width="2" style="3" customWidth="1"/>
    <col min="7" max="7" width="7" style="3" customWidth="1"/>
    <col min="8" max="8" width="4.88671875" style="3" customWidth="1"/>
    <col min="9" max="9" width="2.33203125" style="3" customWidth="1"/>
    <col min="10" max="10" width="5.88671875" style="3" customWidth="1"/>
    <col min="11" max="11" width="5.33203125" style="3" customWidth="1"/>
    <col min="12" max="12" width="2.33203125" style="3" customWidth="1"/>
    <col min="13" max="13" width="5.5546875" style="3" customWidth="1"/>
    <col min="14" max="14" width="5.109375" style="3" customWidth="1"/>
    <col min="15" max="15" width="2" style="3" customWidth="1"/>
    <col min="16" max="16" width="5.44140625" style="3" customWidth="1"/>
    <col min="17" max="17" width="4.88671875" style="3" customWidth="1"/>
    <col min="18" max="18" width="1.88671875" style="3" customWidth="1"/>
    <col min="19" max="19" width="5.5546875" style="3" customWidth="1"/>
    <col min="20" max="20" width="4.6640625" style="3" customWidth="1"/>
    <col min="21" max="21" width="1.88671875" style="3" customWidth="1"/>
    <col min="22" max="22" width="5.6640625" style="3" customWidth="1"/>
    <col min="23" max="16384" width="9.109375" style="3"/>
  </cols>
  <sheetData>
    <row r="1" spans="1:22" x14ac:dyDescent="0.4">
      <c r="A1" s="2" t="s">
        <v>69</v>
      </c>
      <c r="B1" s="2"/>
    </row>
    <row r="2" spans="1:22" x14ac:dyDescent="0.4">
      <c r="A2" s="2" t="s">
        <v>70</v>
      </c>
      <c r="B2" s="2"/>
    </row>
    <row r="3" spans="1:22" x14ac:dyDescent="0.4">
      <c r="A3"/>
      <c r="B3" s="2"/>
    </row>
    <row r="4" spans="1:22" ht="14.25" customHeight="1" x14ac:dyDescent="0.4">
      <c r="A4" s="41" t="s">
        <v>71</v>
      </c>
      <c r="B4" s="42">
        <v>80</v>
      </c>
      <c r="C4" s="43" t="s">
        <v>10</v>
      </c>
      <c r="D4" s="44">
        <v>100</v>
      </c>
      <c r="E4" s="9">
        <v>100</v>
      </c>
      <c r="F4" s="43" t="s">
        <v>10</v>
      </c>
      <c r="G4" s="41">
        <v>130</v>
      </c>
      <c r="H4" s="10">
        <v>130</v>
      </c>
      <c r="I4" s="43" t="s">
        <v>10</v>
      </c>
      <c r="J4" s="44">
        <v>160</v>
      </c>
      <c r="K4" s="9">
        <v>160</v>
      </c>
      <c r="L4" s="43" t="s">
        <v>10</v>
      </c>
      <c r="M4" s="41">
        <v>200</v>
      </c>
      <c r="N4" s="10"/>
      <c r="O4" s="43"/>
      <c r="P4" s="41"/>
      <c r="Q4" s="8"/>
      <c r="R4" s="15"/>
      <c r="S4" s="17"/>
      <c r="T4" s="8"/>
      <c r="U4" s="15"/>
      <c r="V4" s="17"/>
    </row>
    <row r="5" spans="1:22" ht="14.25" customHeight="1" x14ac:dyDescent="0.4">
      <c r="A5" s="17" t="s">
        <v>17</v>
      </c>
      <c r="B5" s="45">
        <v>16</v>
      </c>
      <c r="C5" s="37"/>
      <c r="D5" s="46"/>
      <c r="E5" s="37">
        <v>48</v>
      </c>
      <c r="F5" s="37"/>
      <c r="G5" s="37"/>
      <c r="H5" s="45">
        <v>28</v>
      </c>
      <c r="I5" s="47"/>
      <c r="J5" s="48"/>
      <c r="K5" s="49">
        <v>8</v>
      </c>
      <c r="L5" s="49"/>
      <c r="M5" s="49"/>
      <c r="N5" s="45"/>
      <c r="O5" s="37"/>
      <c r="P5" s="37"/>
      <c r="Q5" s="49">
        <f>SUM(B5:P5)</f>
        <v>100</v>
      </c>
      <c r="R5" s="49"/>
      <c r="S5" s="49"/>
      <c r="T5" s="49"/>
      <c r="U5" s="49"/>
      <c r="V5" s="49"/>
    </row>
    <row r="6" spans="1:22" x14ac:dyDescent="0.4">
      <c r="A6" s="17"/>
      <c r="B6" s="8"/>
      <c r="C6" s="8"/>
      <c r="D6" s="8"/>
      <c r="E6" s="8"/>
      <c r="F6" s="8"/>
      <c r="G6" s="8"/>
      <c r="H6" s="8"/>
    </row>
    <row r="7" spans="1:22" x14ac:dyDescent="0.4">
      <c r="A7" s="17" t="s">
        <v>72</v>
      </c>
      <c r="B7" s="15"/>
      <c r="C7" s="15"/>
      <c r="D7" s="17"/>
      <c r="E7" s="8"/>
      <c r="F7" s="15"/>
      <c r="G7" s="17"/>
      <c r="H7" s="8"/>
      <c r="I7" s="15"/>
      <c r="J7" s="17"/>
      <c r="K7" s="8"/>
      <c r="L7" s="15"/>
      <c r="M7" s="17"/>
    </row>
    <row r="8" spans="1:22" ht="14.25" customHeight="1" x14ac:dyDescent="0.4">
      <c r="A8" s="17" t="s">
        <v>86</v>
      </c>
      <c r="B8" s="38"/>
      <c r="C8" s="38"/>
      <c r="D8" s="38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22" ht="15" customHeight="1" x14ac:dyDescent="0.4">
      <c r="A9" s="18" t="s">
        <v>73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22" ht="15" x14ac:dyDescent="0.5">
      <c r="A10" s="18" t="s">
        <v>74</v>
      </c>
      <c r="B10" s="1"/>
    </row>
    <row r="11" spans="1:22" ht="15" x14ac:dyDescent="0.5">
      <c r="A11" s="51" t="s">
        <v>0</v>
      </c>
      <c r="B11" s="1"/>
    </row>
    <row r="12" spans="1:22" x14ac:dyDescent="0.4">
      <c r="A12" s="31" t="s">
        <v>75</v>
      </c>
      <c r="B12"/>
      <c r="D12" s="3">
        <f>D4-B4</f>
        <v>20</v>
      </c>
      <c r="G12" s="3">
        <f>G4-E4</f>
        <v>30</v>
      </c>
      <c r="J12" s="3">
        <f>J4-H4</f>
        <v>30</v>
      </c>
      <c r="M12" s="3">
        <f>M4-K4</f>
        <v>40</v>
      </c>
    </row>
    <row r="13" spans="1:22" x14ac:dyDescent="0.4">
      <c r="A13" t="s">
        <v>76</v>
      </c>
      <c r="B13"/>
      <c r="D13" s="3">
        <f>B5/D12</f>
        <v>0.8</v>
      </c>
      <c r="G13" s="3">
        <f>E5/G12</f>
        <v>1.6</v>
      </c>
      <c r="J13" s="3">
        <f>H5/J12</f>
        <v>0.93333333333333335</v>
      </c>
      <c r="M13" s="3">
        <f>K5/M12</f>
        <v>0.2</v>
      </c>
    </row>
    <row r="14" spans="1:22" x14ac:dyDescent="0.4">
      <c r="A14" s="14" t="s">
        <v>77</v>
      </c>
      <c r="B14" s="2"/>
      <c r="D14" s="32">
        <f>B5/SUM($B5:$M5)</f>
        <v>0.16</v>
      </c>
      <c r="E14" s="32"/>
      <c r="F14" s="32"/>
      <c r="G14" s="32">
        <f>E5/SUM($B5:$M5)</f>
        <v>0.48</v>
      </c>
      <c r="H14" s="32"/>
      <c r="I14" s="32"/>
      <c r="J14" s="32">
        <f>H5/SUM($B5:$M5)</f>
        <v>0.28000000000000003</v>
      </c>
      <c r="K14" s="32"/>
      <c r="L14" s="32"/>
      <c r="M14" s="32">
        <f>K5/SUM($B5:$M5)</f>
        <v>0.08</v>
      </c>
      <c r="N14" s="32"/>
      <c r="O14" s="32"/>
      <c r="P14" s="32">
        <f>SUM(D14:M14)</f>
        <v>1</v>
      </c>
      <c r="V14" s="32"/>
    </row>
    <row r="15" spans="1:22" x14ac:dyDescent="0.4">
      <c r="A15" s="14" t="s">
        <v>78</v>
      </c>
      <c r="B15" s="2"/>
      <c r="D15" s="32">
        <f>D14</f>
        <v>0.16</v>
      </c>
      <c r="G15" s="32">
        <f>G14+D15</f>
        <v>0.64</v>
      </c>
      <c r="J15" s="32">
        <f>J14+G15</f>
        <v>0.92</v>
      </c>
      <c r="M15" s="32">
        <f>M14+J15</f>
        <v>1</v>
      </c>
      <c r="P15" s="32"/>
      <c r="S15" s="32"/>
      <c r="V15" s="32"/>
    </row>
    <row r="16" spans="1:22" x14ac:dyDescent="0.4">
      <c r="A16" s="14"/>
      <c r="B16" s="2"/>
      <c r="D16" s="32"/>
      <c r="G16" s="32"/>
      <c r="J16" s="32"/>
      <c r="M16" s="32"/>
      <c r="P16" s="32"/>
      <c r="S16" s="32"/>
      <c r="V16" s="32"/>
    </row>
    <row r="17" spans="1:13" x14ac:dyDescent="0.4">
      <c r="A17" s="21" t="s">
        <v>1</v>
      </c>
      <c r="B17" s="21"/>
    </row>
    <row r="18" spans="1:13" x14ac:dyDescent="0.4">
      <c r="A18" s="21" t="s">
        <v>87</v>
      </c>
      <c r="B18" s="21"/>
      <c r="J18" s="3">
        <f>G15+(150-H4)/J12*J14</f>
        <v>0.82666666666666666</v>
      </c>
      <c r="K18" s="52"/>
      <c r="M18" s="32"/>
    </row>
    <row r="19" spans="1:13" x14ac:dyDescent="0.4">
      <c r="A19" s="21"/>
      <c r="B19" s="21"/>
    </row>
    <row r="20" spans="1:13" x14ac:dyDescent="0.4">
      <c r="A20" s="21" t="s">
        <v>2</v>
      </c>
      <c r="B20" s="21"/>
      <c r="D20" s="39"/>
      <c r="G20" s="39"/>
    </row>
    <row r="21" spans="1:13" x14ac:dyDescent="0.4">
      <c r="A21" s="14" t="s">
        <v>79</v>
      </c>
      <c r="B21" s="2"/>
      <c r="D21" s="3">
        <f>(B4+D4)/2</f>
        <v>90</v>
      </c>
      <c r="G21" s="3">
        <f>(E4+G4)/2</f>
        <v>115</v>
      </c>
      <c r="J21" s="3">
        <f>(H4+J4)/2</f>
        <v>145</v>
      </c>
      <c r="M21" s="3">
        <f>(K4+M4)/2</f>
        <v>180</v>
      </c>
    </row>
    <row r="22" spans="1:13" x14ac:dyDescent="0.4">
      <c r="A22" s="14" t="s">
        <v>80</v>
      </c>
      <c r="B22"/>
      <c r="D22" s="3">
        <f>B5*D21</f>
        <v>1440</v>
      </c>
      <c r="G22" s="3">
        <f>E5*G21</f>
        <v>5520</v>
      </c>
      <c r="J22" s="3">
        <f>H5*J21</f>
        <v>4060</v>
      </c>
      <c r="M22" s="3">
        <f>K5*M21</f>
        <v>1440</v>
      </c>
    </row>
    <row r="23" spans="1:13" x14ac:dyDescent="0.4">
      <c r="A23" s="21"/>
      <c r="B23" s="29"/>
    </row>
    <row r="24" spans="1:13" x14ac:dyDescent="0.4">
      <c r="A24" s="14" t="s">
        <v>81</v>
      </c>
      <c r="B24"/>
      <c r="D24" s="3">
        <f>SUM(D22:P22)/SUM(B5:P5)</f>
        <v>124.6</v>
      </c>
    </row>
    <row r="25" spans="1:13" x14ac:dyDescent="0.4">
      <c r="A25" s="21"/>
      <c r="B25"/>
    </row>
    <row r="26" spans="1:13" x14ac:dyDescent="0.4">
      <c r="A26" s="14" t="s">
        <v>7</v>
      </c>
      <c r="B26"/>
    </row>
    <row r="27" spans="1:13" x14ac:dyDescent="0.4">
      <c r="A27" s="14" t="s">
        <v>82</v>
      </c>
      <c r="B27" s="21"/>
      <c r="D27" s="3">
        <f>E4+(0.5-D15)/(G15-D15)*(G4-E4)</f>
        <v>121.25</v>
      </c>
    </row>
    <row r="29" spans="1:13" x14ac:dyDescent="0.4">
      <c r="A29" s="51" t="s">
        <v>83</v>
      </c>
    </row>
    <row r="30" spans="1:13" x14ac:dyDescent="0.4">
      <c r="A30" s="53" t="s">
        <v>84</v>
      </c>
    </row>
    <row r="31" spans="1:13" x14ac:dyDescent="0.4">
      <c r="A31" s="53" t="s">
        <v>85</v>
      </c>
    </row>
  </sheetData>
  <mergeCells count="7">
    <mergeCell ref="Q5:S5"/>
    <mergeCell ref="T5:V5"/>
    <mergeCell ref="B5:D5"/>
    <mergeCell ref="E5:G5"/>
    <mergeCell ref="H5:J5"/>
    <mergeCell ref="K5:M5"/>
    <mergeCell ref="N5:P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opLeftCell="A11" zoomScale="150" zoomScaleNormal="150" workbookViewId="0">
      <selection activeCell="B30" sqref="B30"/>
    </sheetView>
  </sheetViews>
  <sheetFormatPr defaultColWidth="9.109375" defaultRowHeight="12.3" x14ac:dyDescent="0.4"/>
  <cols>
    <col min="1" max="1" width="17.88671875" style="3" customWidth="1"/>
    <col min="2" max="16384" width="9.109375" style="3"/>
  </cols>
  <sheetData>
    <row r="1" spans="1:10" x14ac:dyDescent="0.4">
      <c r="A1" s="2" t="s">
        <v>94</v>
      </c>
      <c r="B1"/>
      <c r="C1"/>
      <c r="D1"/>
      <c r="E1"/>
      <c r="F1"/>
      <c r="G1"/>
      <c r="H1"/>
      <c r="I1"/>
      <c r="J1"/>
    </row>
    <row r="2" spans="1:10" x14ac:dyDescent="0.4">
      <c r="A2" s="2" t="s">
        <v>95</v>
      </c>
      <c r="B2"/>
      <c r="C2"/>
      <c r="D2"/>
      <c r="E2"/>
      <c r="F2"/>
      <c r="G2"/>
      <c r="H2"/>
      <c r="I2"/>
      <c r="J2"/>
    </row>
    <row r="3" spans="1:10" x14ac:dyDescent="0.4">
      <c r="A3" s="2" t="s">
        <v>96</v>
      </c>
      <c r="B3"/>
      <c r="C3"/>
      <c r="D3"/>
      <c r="E3"/>
      <c r="F3"/>
      <c r="G3"/>
      <c r="H3"/>
      <c r="I3"/>
      <c r="J3"/>
    </row>
    <row r="4" spans="1:10" x14ac:dyDescent="0.4">
      <c r="A4" s="2" t="s">
        <v>98</v>
      </c>
      <c r="B4"/>
      <c r="C4"/>
      <c r="D4"/>
      <c r="E4"/>
      <c r="F4"/>
      <c r="G4"/>
      <c r="H4"/>
      <c r="I4"/>
      <c r="J4"/>
    </row>
    <row r="5" spans="1:10" x14ac:dyDescent="0.4">
      <c r="A5" s="2" t="s">
        <v>100</v>
      </c>
      <c r="B5"/>
      <c r="C5"/>
      <c r="D5"/>
      <c r="E5"/>
      <c r="F5"/>
      <c r="G5"/>
      <c r="H5"/>
      <c r="I5"/>
      <c r="J5"/>
    </row>
    <row r="6" spans="1:10" x14ac:dyDescent="0.4">
      <c r="A6" s="2" t="s">
        <v>101</v>
      </c>
      <c r="B6"/>
      <c r="C6"/>
      <c r="D6"/>
      <c r="E6"/>
      <c r="F6"/>
      <c r="G6"/>
      <c r="H6"/>
      <c r="I6"/>
      <c r="J6"/>
    </row>
    <row r="7" spans="1:10" x14ac:dyDescent="0.4">
      <c r="A7" s="2"/>
      <c r="B7"/>
      <c r="C7"/>
      <c r="D7"/>
      <c r="E7"/>
      <c r="F7"/>
      <c r="G7"/>
      <c r="H7"/>
      <c r="I7"/>
      <c r="J7"/>
    </row>
    <row r="8" spans="1:10" x14ac:dyDescent="0.4">
      <c r="A8" s="14" t="s">
        <v>0</v>
      </c>
      <c r="B8"/>
      <c r="C8"/>
      <c r="D8"/>
      <c r="E8"/>
      <c r="F8"/>
      <c r="G8"/>
      <c r="H8"/>
      <c r="I8"/>
      <c r="J8"/>
    </row>
    <row r="9" spans="1:10" x14ac:dyDescent="0.4">
      <c r="A9" s="14" t="s">
        <v>88</v>
      </c>
      <c r="B9"/>
      <c r="C9" s="54"/>
      <c r="D9"/>
      <c r="E9"/>
      <c r="F9"/>
      <c r="G9"/>
      <c r="H9"/>
      <c r="I9"/>
      <c r="J9"/>
    </row>
    <row r="10" spans="1:10" x14ac:dyDescent="0.4">
      <c r="A10" s="14" t="s">
        <v>89</v>
      </c>
      <c r="B10"/>
      <c r="C10" s="54"/>
      <c r="D10"/>
      <c r="E10"/>
      <c r="F10"/>
      <c r="G10"/>
      <c r="H10"/>
      <c r="I10"/>
      <c r="J10"/>
    </row>
    <row r="11" spans="1:10" x14ac:dyDescent="0.4">
      <c r="A11" s="14" t="s">
        <v>12</v>
      </c>
      <c r="B11" s="54">
        <v>780</v>
      </c>
      <c r="C11"/>
      <c r="D11"/>
      <c r="E11"/>
      <c r="F11"/>
      <c r="G11"/>
      <c r="H11"/>
      <c r="I11"/>
      <c r="J11"/>
    </row>
    <row r="12" spans="1:10" x14ac:dyDescent="0.4">
      <c r="A12" s="14" t="s">
        <v>90</v>
      </c>
      <c r="B12" s="54">
        <v>180</v>
      </c>
      <c r="C12" s="54"/>
      <c r="D12" s="21"/>
      <c r="E12" s="21"/>
      <c r="F12" s="21"/>
      <c r="G12" s="21"/>
      <c r="H12" s="21"/>
      <c r="I12" s="21"/>
      <c r="J12"/>
    </row>
    <row r="13" spans="1:10" x14ac:dyDescent="0.4">
      <c r="A13" s="53" t="s">
        <v>97</v>
      </c>
      <c r="B13" s="3">
        <f>(600-B11)/B12</f>
        <v>-1</v>
      </c>
      <c r="C13" s="3" t="s">
        <v>13</v>
      </c>
      <c r="D13" s="16">
        <f>_xlfn.NORM.S.DIST(B13,TRUE)</f>
        <v>0.15865525393145699</v>
      </c>
      <c r="I13" s="8"/>
    </row>
    <row r="14" spans="1:10" x14ac:dyDescent="0.4">
      <c r="A14" s="53"/>
      <c r="D14" s="16"/>
      <c r="I14" s="8"/>
    </row>
    <row r="15" spans="1:10" x14ac:dyDescent="0.4">
      <c r="A15" s="53" t="s">
        <v>1</v>
      </c>
      <c r="D15" s="16"/>
      <c r="I15" s="8"/>
    </row>
    <row r="16" spans="1:10" x14ac:dyDescent="0.4">
      <c r="A16" s="53" t="s">
        <v>99</v>
      </c>
      <c r="B16" s="3">
        <f>(700-B11)/B12</f>
        <v>-0.44444444444444442</v>
      </c>
      <c r="C16" s="3" t="s">
        <v>14</v>
      </c>
      <c r="D16" s="16">
        <f>(900-B11)/B12</f>
        <v>0.66666666666666663</v>
      </c>
      <c r="E16" s="3" t="s">
        <v>15</v>
      </c>
      <c r="F16" s="3">
        <f>_xlfn.NORM.S.DIST(D16,TRUE)</f>
        <v>0.74750746245307709</v>
      </c>
      <c r="G16" s="40" t="s">
        <v>10</v>
      </c>
      <c r="H16" s="3">
        <f>_xlfn.NORM.S.DIST(B16,TRUE)</f>
        <v>0.32836064328188519</v>
      </c>
      <c r="I16" s="8" t="s">
        <v>11</v>
      </c>
      <c r="J16" s="3">
        <f>F16-H16</f>
        <v>0.4191468191711919</v>
      </c>
    </row>
    <row r="17" spans="1:9" x14ac:dyDescent="0.4">
      <c r="A17" s="53"/>
      <c r="D17" s="16"/>
      <c r="I17" s="8"/>
    </row>
    <row r="18" spans="1:9" x14ac:dyDescent="0.4">
      <c r="A18" s="53" t="s">
        <v>2</v>
      </c>
      <c r="D18" s="16"/>
      <c r="I18" s="8"/>
    </row>
    <row r="19" spans="1:9" x14ac:dyDescent="0.4">
      <c r="A19" s="53" t="s">
        <v>102</v>
      </c>
      <c r="I19" s="8"/>
    </row>
    <row r="20" spans="1:9" x14ac:dyDescent="0.4">
      <c r="A20" s="53" t="s">
        <v>91</v>
      </c>
      <c r="I20" s="8"/>
    </row>
    <row r="21" spans="1:9" x14ac:dyDescent="0.4">
      <c r="A21" s="53" t="s">
        <v>3</v>
      </c>
      <c r="B21" s="3">
        <v>5</v>
      </c>
      <c r="C21" s="3" t="s">
        <v>92</v>
      </c>
      <c r="D21" s="3">
        <f>D13</f>
        <v>0.15865525393145699</v>
      </c>
      <c r="I21" s="8"/>
    </row>
    <row r="22" spans="1:9" x14ac:dyDescent="0.4">
      <c r="A22" s="53" t="s">
        <v>103</v>
      </c>
      <c r="B22" s="3">
        <v>1</v>
      </c>
      <c r="C22" s="40" t="s">
        <v>10</v>
      </c>
      <c r="D22" s="3">
        <f>_xlfn.BINOM.DIST(0,B21,D21,FALSE)</f>
        <v>0.42157023045754538</v>
      </c>
      <c r="E22" s="40"/>
      <c r="G22" s="40" t="s">
        <v>11</v>
      </c>
      <c r="H22" s="3">
        <f>B22-D22</f>
        <v>0.57842976954245462</v>
      </c>
      <c r="I22" s="8"/>
    </row>
    <row r="23" spans="1:9" x14ac:dyDescent="0.4">
      <c r="A23" s="53"/>
      <c r="C23" s="40"/>
      <c r="E23" s="40"/>
      <c r="G23" s="40"/>
      <c r="I23" s="8"/>
    </row>
    <row r="24" spans="1:9" x14ac:dyDescent="0.4">
      <c r="A24" s="53" t="s">
        <v>7</v>
      </c>
      <c r="I24" s="8"/>
    </row>
    <row r="25" spans="1:9" x14ac:dyDescent="0.4">
      <c r="A25" s="53" t="s">
        <v>3</v>
      </c>
      <c r="B25" s="3">
        <v>5</v>
      </c>
      <c r="I25" s="8"/>
    </row>
    <row r="26" spans="1:9" x14ac:dyDescent="0.4">
      <c r="A26" s="53" t="s">
        <v>93</v>
      </c>
      <c r="B26" s="3">
        <f>B25*B11</f>
        <v>3900</v>
      </c>
      <c r="C26" s="52"/>
      <c r="E26" s="52"/>
      <c r="G26" s="52"/>
      <c r="H26" s="16"/>
      <c r="I26" s="8"/>
    </row>
    <row r="27" spans="1:9" x14ac:dyDescent="0.4">
      <c r="A27" s="53" t="s">
        <v>90</v>
      </c>
      <c r="B27" s="3">
        <f>SQRT(B25*B12^2)</f>
        <v>402.49223594996215</v>
      </c>
      <c r="I27" s="8"/>
    </row>
    <row r="28" spans="1:9" x14ac:dyDescent="0.4">
      <c r="A28" s="53" t="s">
        <v>104</v>
      </c>
      <c r="B28" s="3">
        <f>(4000-B26)/B27</f>
        <v>0.24845199749997662</v>
      </c>
      <c r="C28" s="22" t="s">
        <v>15</v>
      </c>
      <c r="D28" s="16">
        <f>_xlfn.NORM.S.DIST(B28,TRUE)</f>
        <v>0.59810764687344919</v>
      </c>
      <c r="I28" s="8"/>
    </row>
    <row r="29" spans="1:9" x14ac:dyDescent="0.4">
      <c r="A29" s="20"/>
      <c r="I29" s="8"/>
    </row>
    <row r="30" spans="1:9" x14ac:dyDescent="0.4">
      <c r="A30" s="53"/>
      <c r="I30" s="8"/>
    </row>
    <row r="31" spans="1:9" x14ac:dyDescent="0.4">
      <c r="A31" s="22"/>
      <c r="I31" s="8"/>
    </row>
    <row r="32" spans="1:9" x14ac:dyDescent="0.4">
      <c r="A32" s="53"/>
      <c r="I32" s="8"/>
    </row>
    <row r="33" spans="1:11" x14ac:dyDescent="0.4">
      <c r="I33" s="8"/>
    </row>
    <row r="34" spans="1:11" x14ac:dyDescent="0.4">
      <c r="I34" s="8"/>
    </row>
    <row r="35" spans="1:11" x14ac:dyDescent="0.4">
      <c r="I35" s="8"/>
    </row>
    <row r="36" spans="1:11" x14ac:dyDescent="0.4">
      <c r="I36" s="8"/>
    </row>
    <row r="37" spans="1:11" x14ac:dyDescent="0.4">
      <c r="I37" s="8"/>
    </row>
    <row r="38" spans="1:11" x14ac:dyDescent="0.4">
      <c r="I38" s="8"/>
    </row>
    <row r="39" spans="1:11" ht="15" x14ac:dyDescent="0.5">
      <c r="A39" s="16"/>
      <c r="J39" s="1"/>
      <c r="K39" s="1"/>
    </row>
    <row r="41" spans="1:11" ht="15" x14ac:dyDescent="0.5">
      <c r="J41" s="1"/>
      <c r="K41" s="1"/>
    </row>
    <row r="43" spans="1:11" x14ac:dyDescent="0.4">
      <c r="A43" s="22"/>
      <c r="B43" s="22"/>
      <c r="C43" s="35"/>
      <c r="D43" s="35"/>
      <c r="E43" s="35"/>
      <c r="F43" s="33"/>
      <c r="G43" s="33"/>
      <c r="H43" s="33"/>
    </row>
    <row r="44" spans="1:11" x14ac:dyDescent="0.4">
      <c r="A44" s="22"/>
      <c r="B44" s="22"/>
      <c r="C44" s="22"/>
      <c r="D44" s="22"/>
      <c r="E44" s="22"/>
      <c r="F44" s="22"/>
      <c r="G44" s="22"/>
      <c r="H44" s="22"/>
    </row>
    <row r="45" spans="1:11" ht="12.75" customHeight="1" x14ac:dyDescent="0.4">
      <c r="A45" s="36"/>
      <c r="B45" s="22"/>
      <c r="C45" s="22"/>
      <c r="D45" s="22"/>
      <c r="E45" s="22"/>
      <c r="F45" s="22"/>
      <c r="G45" s="22"/>
      <c r="H45" s="22"/>
    </row>
    <row r="46" spans="1:11" x14ac:dyDescent="0.4">
      <c r="A46" s="36"/>
      <c r="B46" s="22"/>
      <c r="C46" s="22"/>
      <c r="D46" s="22"/>
      <c r="E46" s="22"/>
      <c r="F46" s="22"/>
      <c r="G46" s="22"/>
      <c r="H46" s="22"/>
    </row>
    <row r="47" spans="1:11" x14ac:dyDescent="0.4">
      <c r="A47" s="22"/>
    </row>
    <row r="48" spans="1:11" x14ac:dyDescent="0.4">
      <c r="A48" s="22"/>
    </row>
    <row r="53" spans="1:8" x14ac:dyDescent="0.4">
      <c r="A53" s="22"/>
      <c r="B53" s="22"/>
      <c r="C53" s="35"/>
      <c r="D53" s="35"/>
      <c r="E53" s="35"/>
      <c r="F53" s="33"/>
      <c r="G53" s="33"/>
      <c r="H53" s="33"/>
    </row>
    <row r="54" spans="1:8" x14ac:dyDescent="0.4">
      <c r="A54" s="22"/>
      <c r="B54" s="22"/>
      <c r="C54" s="22"/>
      <c r="D54" s="22"/>
      <c r="E54" s="22"/>
      <c r="F54" s="22"/>
      <c r="G54" s="22"/>
      <c r="H54" s="22"/>
    </row>
    <row r="55" spans="1:8" ht="12.75" customHeight="1" x14ac:dyDescent="0.4">
      <c r="A55" s="36"/>
      <c r="B55" s="22"/>
      <c r="C55" s="22"/>
      <c r="D55" s="22"/>
      <c r="E55" s="22"/>
      <c r="F55" s="22"/>
      <c r="G55" s="22"/>
      <c r="H55" s="22"/>
    </row>
    <row r="56" spans="1:8" x14ac:dyDescent="0.4">
      <c r="A56" s="36"/>
      <c r="B56" s="22"/>
      <c r="C56" s="22"/>
      <c r="D56" s="22"/>
      <c r="E56" s="22"/>
      <c r="F56" s="22"/>
      <c r="G56" s="22"/>
      <c r="H56" s="22"/>
    </row>
    <row r="57" spans="1:8" x14ac:dyDescent="0.4">
      <c r="A57" s="22"/>
    </row>
  </sheetData>
  <mergeCells count="4">
    <mergeCell ref="C43:E43"/>
    <mergeCell ref="A45:A46"/>
    <mergeCell ref="C53:E53"/>
    <mergeCell ref="A55:A56"/>
  </mergeCells>
  <phoneticPr fontId="2" type="noConversion"/>
  <pageMargins left="0.75" right="0.75" top="1" bottom="1" header="0.5" footer="0.5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A8" zoomScale="150" zoomScaleNormal="150" workbookViewId="0">
      <selection activeCell="D27" sqref="D27"/>
    </sheetView>
  </sheetViews>
  <sheetFormatPr defaultColWidth="9.109375" defaultRowHeight="12.3" x14ac:dyDescent="0.4"/>
  <cols>
    <col min="1" max="1" width="19" style="3" customWidth="1"/>
    <col min="2" max="2" width="12.33203125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9.8320312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16384" width="9.109375" style="3"/>
  </cols>
  <sheetData>
    <row r="1" spans="1:7" x14ac:dyDescent="0.4">
      <c r="A1" s="2" t="s">
        <v>65</v>
      </c>
      <c r="B1" s="2"/>
      <c r="C1" s="2"/>
      <c r="D1" s="2"/>
      <c r="E1" s="2"/>
    </row>
    <row r="2" spans="1:7" x14ac:dyDescent="0.4">
      <c r="A2" s="2" t="s">
        <v>66</v>
      </c>
      <c r="B2" s="38"/>
      <c r="C2" s="38"/>
      <c r="D2" s="38"/>
      <c r="E2" s="8"/>
    </row>
    <row r="3" spans="1:7" ht="15" x14ac:dyDescent="0.5">
      <c r="A3" s="2" t="s">
        <v>68</v>
      </c>
      <c r="B3" s="2"/>
      <c r="C3" s="2"/>
      <c r="D3" s="2"/>
      <c r="E3" s="1"/>
    </row>
    <row r="4" spans="1:7" ht="15" x14ac:dyDescent="0.5">
      <c r="A4" s="2" t="s">
        <v>55</v>
      </c>
      <c r="B4" s="2"/>
      <c r="C4" s="2"/>
      <c r="D4" s="2"/>
      <c r="E4" s="1"/>
    </row>
    <row r="5" spans="1:7" x14ac:dyDescent="0.4">
      <c r="A5" s="2" t="s">
        <v>56</v>
      </c>
      <c r="B5" s="2"/>
      <c r="C5" s="2"/>
      <c r="D5" s="2"/>
      <c r="E5" s="8"/>
    </row>
    <row r="6" spans="1:7" x14ac:dyDescent="0.4">
      <c r="A6" s="2" t="s">
        <v>57</v>
      </c>
      <c r="B6" s="2"/>
      <c r="C6" s="2"/>
      <c r="D6" s="2"/>
      <c r="E6" s="8"/>
    </row>
    <row r="7" spans="1:7" x14ac:dyDescent="0.4">
      <c r="A7" s="14"/>
      <c r="B7"/>
      <c r="C7"/>
      <c r="D7"/>
    </row>
    <row r="8" spans="1:7" x14ac:dyDescent="0.4">
      <c r="A8" s="8" t="s">
        <v>0</v>
      </c>
      <c r="B8"/>
      <c r="C8"/>
      <c r="D8"/>
    </row>
    <row r="9" spans="1:7" ht="12.9" x14ac:dyDescent="0.5">
      <c r="A9" s="14" t="s">
        <v>67</v>
      </c>
      <c r="C9" s="3">
        <f>5/35*4/34</f>
        <v>1.680672268907563E-2</v>
      </c>
    </row>
    <row r="11" spans="1:7" x14ac:dyDescent="0.4">
      <c r="A11" s="22" t="s">
        <v>1</v>
      </c>
    </row>
    <row r="12" spans="1:7" ht="12.9" x14ac:dyDescent="0.5">
      <c r="A12" s="14" t="s">
        <v>58</v>
      </c>
      <c r="B12" s="39"/>
      <c r="C12" s="3">
        <f>5/35*5/35</f>
        <v>2.0408163265306121E-2</v>
      </c>
      <c r="G12" s="39"/>
    </row>
    <row r="14" spans="1:7" x14ac:dyDescent="0.4">
      <c r="A14" s="24" t="s">
        <v>2</v>
      </c>
    </row>
    <row r="15" spans="1:7" x14ac:dyDescent="0.4">
      <c r="A15" s="24" t="s">
        <v>59</v>
      </c>
    </row>
    <row r="16" spans="1:7" x14ac:dyDescent="0.4">
      <c r="A16" s="13" t="s">
        <v>60</v>
      </c>
    </row>
    <row r="17" spans="1:8" x14ac:dyDescent="0.4">
      <c r="A17" s="20" t="s">
        <v>3</v>
      </c>
      <c r="B17" s="3">
        <v>5</v>
      </c>
    </row>
    <row r="18" spans="1:8" x14ac:dyDescent="0.4">
      <c r="A18" s="20" t="s">
        <v>6</v>
      </c>
      <c r="B18" s="3">
        <f>5/35</f>
        <v>0.14285714285714285</v>
      </c>
    </row>
    <row r="20" spans="1:8" x14ac:dyDescent="0.4">
      <c r="A20" s="24" t="s">
        <v>61</v>
      </c>
      <c r="D20" s="3">
        <f>BINOMDIST(0,B17,B18,FALSE)</f>
        <v>0.46266436603796046</v>
      </c>
      <c r="E20" s="40" t="s">
        <v>16</v>
      </c>
      <c r="F20" s="3">
        <f>BINOMDIST(1,B17,B18,FALSE)</f>
        <v>0.38555363836496692</v>
      </c>
      <c r="G20" s="40" t="s">
        <v>11</v>
      </c>
      <c r="H20" s="3">
        <f>SUM(D20,F20)</f>
        <v>0.84821800440292738</v>
      </c>
    </row>
    <row r="22" spans="1:8" x14ac:dyDescent="0.4">
      <c r="A22" s="20" t="s">
        <v>62</v>
      </c>
    </row>
    <row r="23" spans="1:8" x14ac:dyDescent="0.4">
      <c r="A23" s="20" t="s">
        <v>63</v>
      </c>
    </row>
    <row r="24" spans="1:8" x14ac:dyDescent="0.4">
      <c r="A24" s="20" t="s">
        <v>64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topLeftCell="A12" zoomScale="150" zoomScaleNormal="150" workbookViewId="0">
      <selection activeCell="B31" sqref="B31"/>
    </sheetView>
  </sheetViews>
  <sheetFormatPr defaultRowHeight="12.3" x14ac:dyDescent="0.4"/>
  <cols>
    <col min="1" max="1" width="12.0546875" customWidth="1"/>
    <col min="2" max="2" width="6.6640625" customWidth="1"/>
    <col min="3" max="3" width="7.0546875" customWidth="1"/>
    <col min="4" max="4" width="7.5" customWidth="1"/>
    <col min="5" max="5" width="7.71875" customWidth="1"/>
    <col min="6" max="6" width="6.88671875" customWidth="1"/>
    <col min="7" max="7" width="3.88671875" customWidth="1"/>
    <col min="8" max="8" width="5.1640625" customWidth="1"/>
    <col min="9" max="9" width="6.77734375" customWidth="1"/>
    <col min="10" max="10" width="5.83203125" customWidth="1"/>
    <col min="11" max="11" width="4.33203125" customWidth="1"/>
  </cols>
  <sheetData>
    <row r="1" spans="1:9" x14ac:dyDescent="0.4">
      <c r="A1" s="2" t="s">
        <v>29</v>
      </c>
    </row>
    <row r="2" spans="1:9" x14ac:dyDescent="0.4">
      <c r="A2" s="2" t="s">
        <v>30</v>
      </c>
    </row>
    <row r="3" spans="1:9" x14ac:dyDescent="0.4">
      <c r="A3" s="2" t="s">
        <v>31</v>
      </c>
    </row>
    <row r="4" spans="1:9" x14ac:dyDescent="0.4">
      <c r="A4" s="30" t="s">
        <v>18</v>
      </c>
    </row>
    <row r="5" spans="1:9" x14ac:dyDescent="0.4">
      <c r="A5" s="2" t="s">
        <v>19</v>
      </c>
    </row>
    <row r="6" spans="1:9" x14ac:dyDescent="0.4">
      <c r="A6" s="30" t="s">
        <v>20</v>
      </c>
    </row>
    <row r="7" spans="1:9" x14ac:dyDescent="0.4">
      <c r="A7" s="14" t="s">
        <v>0</v>
      </c>
    </row>
    <row r="8" spans="1:9" x14ac:dyDescent="0.4">
      <c r="A8" s="21" t="s">
        <v>3</v>
      </c>
      <c r="B8">
        <v>250</v>
      </c>
    </row>
    <row r="9" spans="1:9" x14ac:dyDescent="0.4">
      <c r="A9" s="21" t="s">
        <v>5</v>
      </c>
      <c r="B9">
        <f>87/B8</f>
        <v>0.34799999999999998</v>
      </c>
    </row>
    <row r="10" spans="1:9" x14ac:dyDescent="0.4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4">
      <c r="A11" s="21" t="s">
        <v>21</v>
      </c>
      <c r="B11" s="21">
        <v>0.4</v>
      </c>
      <c r="C11" s="21"/>
      <c r="D11" s="21"/>
      <c r="E11" s="21"/>
      <c r="F11" s="21"/>
      <c r="G11" s="21"/>
      <c r="H11" s="21"/>
      <c r="I11" s="21"/>
    </row>
    <row r="12" spans="1:9" x14ac:dyDescent="0.4">
      <c r="A12" s="21" t="s">
        <v>32</v>
      </c>
      <c r="B12" s="21">
        <f>B11</f>
        <v>0.4</v>
      </c>
      <c r="C12" s="21"/>
      <c r="D12" s="21"/>
      <c r="E12" s="21"/>
      <c r="F12" s="21"/>
      <c r="G12" s="21"/>
      <c r="H12" s="21"/>
      <c r="I12" s="21"/>
    </row>
    <row r="13" spans="1:9" x14ac:dyDescent="0.4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4">
      <c r="A14" s="5" t="s">
        <v>22</v>
      </c>
      <c r="B14" s="21">
        <v>0.1</v>
      </c>
      <c r="C14" s="21"/>
      <c r="D14" s="21"/>
      <c r="E14" s="21"/>
      <c r="F14" s="21"/>
      <c r="G14" s="21"/>
      <c r="H14" s="21"/>
      <c r="I14" s="21"/>
    </row>
    <row r="15" spans="1:9" ht="14.7" x14ac:dyDescent="0.6">
      <c r="A15" s="23" t="s">
        <v>23</v>
      </c>
      <c r="B15" s="21">
        <f>-NORMSINV(B14)</f>
        <v>1.2815515655446006</v>
      </c>
      <c r="C15" s="21"/>
      <c r="D15" s="21"/>
      <c r="E15" s="21"/>
      <c r="F15" s="21"/>
      <c r="G15" s="21"/>
      <c r="H15" s="21"/>
      <c r="I15" s="21"/>
    </row>
    <row r="17" spans="1:12" x14ac:dyDescent="0.4">
      <c r="A17" s="21" t="s">
        <v>24</v>
      </c>
      <c r="B17">
        <f>(B9-B11)/SQRT(B11*(1-B11)/B8)</f>
        <v>-1.6782927833565489</v>
      </c>
    </row>
    <row r="18" spans="1:12" x14ac:dyDescent="0.4">
      <c r="A18" s="21" t="s">
        <v>33</v>
      </c>
    </row>
    <row r="19" spans="1:12" x14ac:dyDescent="0.4">
      <c r="A19" s="21" t="s">
        <v>1</v>
      </c>
    </row>
    <row r="20" spans="1:12" x14ac:dyDescent="0.4">
      <c r="A20" s="21" t="s">
        <v>8</v>
      </c>
      <c r="B20">
        <f>NORMSDIST(B17)</f>
        <v>4.6644978091802174E-2</v>
      </c>
      <c r="L20" s="6"/>
    </row>
    <row r="21" spans="1:12" x14ac:dyDescent="0.4">
      <c r="A21" s="21"/>
      <c r="L21" s="6"/>
    </row>
    <row r="22" spans="1:12" x14ac:dyDescent="0.4">
      <c r="A22" s="21" t="s">
        <v>2</v>
      </c>
      <c r="L22" s="6"/>
    </row>
    <row r="23" spans="1:12" x14ac:dyDescent="0.4">
      <c r="A23" s="21" t="s">
        <v>25</v>
      </c>
      <c r="L23" s="6"/>
    </row>
    <row r="25" spans="1:12" x14ac:dyDescent="0.4">
      <c r="A25" s="21" t="s">
        <v>7</v>
      </c>
    </row>
    <row r="26" spans="1:12" x14ac:dyDescent="0.4">
      <c r="A26" s="5" t="s">
        <v>22</v>
      </c>
      <c r="B26" s="21">
        <v>0.01</v>
      </c>
    </row>
    <row r="27" spans="1:12" ht="14.7" x14ac:dyDescent="0.6">
      <c r="A27" s="21" t="s">
        <v>26</v>
      </c>
      <c r="B27" s="21">
        <f>-NORMSINV(B26/2)</f>
        <v>2.5758293035488999</v>
      </c>
    </row>
    <row r="28" spans="1:12" x14ac:dyDescent="0.4">
      <c r="A28" s="21" t="s">
        <v>27</v>
      </c>
      <c r="B28" s="21"/>
      <c r="E28">
        <f>B9-B27*SQRT(B9*(1-B9)/B8)</f>
        <v>0.27040021909347145</v>
      </c>
    </row>
    <row r="29" spans="1:12" x14ac:dyDescent="0.4">
      <c r="A29" s="21" t="s">
        <v>28</v>
      </c>
      <c r="B29" s="21"/>
      <c r="E29">
        <f>B9+B27*SQRT(B9*(1-B9)/B8)</f>
        <v>0.4255997809065285</v>
      </c>
      <c r="G29" s="7"/>
      <c r="H29" s="6"/>
      <c r="I29" s="7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150" zoomScaleNormal="150" workbookViewId="0">
      <selection activeCell="A38" sqref="A38"/>
    </sheetView>
  </sheetViews>
  <sheetFormatPr defaultRowHeight="12.3" x14ac:dyDescent="0.4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</cols>
  <sheetData>
    <row r="1" spans="1:10" x14ac:dyDescent="0.4">
      <c r="A1" s="2" t="s">
        <v>34</v>
      </c>
    </row>
    <row r="2" spans="1:10" x14ac:dyDescent="0.4">
      <c r="A2" s="2"/>
    </row>
    <row r="3" spans="1:10" x14ac:dyDescent="0.4">
      <c r="A3" s="2">
        <v>1.5</v>
      </c>
      <c r="B3" s="2">
        <v>1.99</v>
      </c>
      <c r="C3" s="2">
        <v>1.49</v>
      </c>
      <c r="D3" s="2">
        <v>1.7</v>
      </c>
      <c r="E3" s="2">
        <v>2.1</v>
      </c>
      <c r="F3" s="2"/>
      <c r="G3" s="2"/>
      <c r="H3" s="2"/>
      <c r="I3" s="2"/>
      <c r="J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4">
      <c r="A5" s="2" t="s">
        <v>35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4">
      <c r="A6" s="2" t="s">
        <v>36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 t="s">
        <v>48</v>
      </c>
    </row>
    <row r="8" spans="1:10" x14ac:dyDescent="0.4">
      <c r="A8" s="2" t="s">
        <v>37</v>
      </c>
    </row>
    <row r="9" spans="1:10" x14ac:dyDescent="0.4">
      <c r="A9" s="2" t="s">
        <v>52</v>
      </c>
    </row>
    <row r="10" spans="1:10" x14ac:dyDescent="0.4">
      <c r="A10" s="2" t="s">
        <v>38</v>
      </c>
    </row>
    <row r="11" spans="1:10" x14ac:dyDescent="0.4">
      <c r="A11" s="14" t="s">
        <v>3</v>
      </c>
      <c r="B11">
        <v>5</v>
      </c>
    </row>
    <row r="13" spans="1:10" x14ac:dyDescent="0.4">
      <c r="A13" s="21" t="s">
        <v>39</v>
      </c>
    </row>
    <row r="14" spans="1:10" x14ac:dyDescent="0.4">
      <c r="A14" s="21" t="s">
        <v>0</v>
      </c>
    </row>
    <row r="15" spans="1:10" x14ac:dyDescent="0.4">
      <c r="A15" s="21" t="s">
        <v>40</v>
      </c>
      <c r="C15">
        <f>AVERAGE(A3:E3)</f>
        <v>1.7560000000000002</v>
      </c>
    </row>
    <row r="16" spans="1:10" x14ac:dyDescent="0.4">
      <c r="A16" s="21" t="s">
        <v>41</v>
      </c>
      <c r="D16">
        <f>VAR(A3:E3)</f>
        <v>7.8129999999998923E-2</v>
      </c>
    </row>
    <row r="17" spans="1:3" x14ac:dyDescent="0.4">
      <c r="A17" s="5" t="s">
        <v>4</v>
      </c>
      <c r="B17">
        <v>0.05</v>
      </c>
    </row>
    <row r="18" spans="1:3" ht="14.7" x14ac:dyDescent="0.6">
      <c r="A18" t="s">
        <v>42</v>
      </c>
      <c r="B18">
        <f>_xlfn.T.INV.2T(B17,B11-1)</f>
        <v>2.7764451051977934</v>
      </c>
    </row>
    <row r="19" spans="1:3" x14ac:dyDescent="0.4">
      <c r="A19" s="21" t="s">
        <v>43</v>
      </c>
      <c r="C19">
        <f>C15-B18*SQRT(D16/B11)</f>
        <v>1.4089332562475443</v>
      </c>
    </row>
    <row r="20" spans="1:3" x14ac:dyDescent="0.4">
      <c r="A20" s="21" t="s">
        <v>44</v>
      </c>
      <c r="C20">
        <f>C15+B18*SQRT(D16/B11)</f>
        <v>2.1030667437524562</v>
      </c>
    </row>
    <row r="21" spans="1:3" x14ac:dyDescent="0.4">
      <c r="A21" s="21" t="s">
        <v>1</v>
      </c>
    </row>
    <row r="22" spans="1:3" ht="14.7" x14ac:dyDescent="0.6">
      <c r="A22" s="21" t="s">
        <v>49</v>
      </c>
    </row>
    <row r="23" spans="1:3" ht="18.600000000000001" x14ac:dyDescent="0.6">
      <c r="A23" s="21" t="s">
        <v>50</v>
      </c>
    </row>
    <row r="24" spans="1:3" x14ac:dyDescent="0.4">
      <c r="A24" s="21" t="s">
        <v>51</v>
      </c>
    </row>
    <row r="25" spans="1:3" x14ac:dyDescent="0.4">
      <c r="A25" s="5"/>
    </row>
    <row r="26" spans="1:3" x14ac:dyDescent="0.4">
      <c r="A26" s="21" t="s">
        <v>2</v>
      </c>
    </row>
    <row r="27" spans="1:3" x14ac:dyDescent="0.4">
      <c r="A27" s="5" t="s">
        <v>4</v>
      </c>
      <c r="B27">
        <f>0.05</f>
        <v>0.05</v>
      </c>
    </row>
    <row r="28" spans="1:3" ht="15" x14ac:dyDescent="0.6">
      <c r="A28" s="5" t="s">
        <v>45</v>
      </c>
      <c r="B28">
        <f>CHIINV(B27/2,B11-1)</f>
        <v>11.143286781877798</v>
      </c>
    </row>
    <row r="29" spans="1:3" ht="15" x14ac:dyDescent="0.6">
      <c r="A29" s="5" t="s">
        <v>46</v>
      </c>
      <c r="B29">
        <f>CHIINV(1-B27/2,B11-1)</f>
        <v>0.4844185570879303</v>
      </c>
    </row>
    <row r="31" spans="1:3" x14ac:dyDescent="0.4">
      <c r="A31" s="21" t="s">
        <v>43</v>
      </c>
      <c r="C31">
        <f>(B11-1)*D16/B28</f>
        <v>2.8045585303273668E-2</v>
      </c>
    </row>
    <row r="32" spans="1:3" x14ac:dyDescent="0.4">
      <c r="A32" s="21" t="s">
        <v>44</v>
      </c>
      <c r="C32">
        <f>(B11-1)*D16/B29</f>
        <v>0.64514456646479779</v>
      </c>
    </row>
    <row r="34" spans="1:18" x14ac:dyDescent="0.4">
      <c r="A34" s="21" t="s">
        <v>7</v>
      </c>
      <c r="L34" s="6"/>
    </row>
    <row r="35" spans="1:18" x14ac:dyDescent="0.4">
      <c r="A35" s="21" t="s">
        <v>47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4">
      <c r="A36" s="21" t="s">
        <v>53</v>
      </c>
    </row>
    <row r="37" spans="1:18" x14ac:dyDescent="0.4">
      <c r="A37" s="21" t="s">
        <v>54</v>
      </c>
    </row>
    <row r="40" spans="1:18" x14ac:dyDescent="0.4">
      <c r="G40" s="7"/>
      <c r="H40" s="6"/>
      <c r="I40" s="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Foglio6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2023-03-20T08:49:48Z</dcterms:modified>
</cp:coreProperties>
</file>