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0912\"/>
    </mc:Choice>
  </mc:AlternateContent>
  <xr:revisionPtr revIDLastSave="0" documentId="13_ncr:1_{13D9BABA-306B-46EE-A016-D0BB59DAA268}" xr6:coauthVersionLast="36" xr6:coauthVersionMax="36" xr10:uidLastSave="{00000000-0000-0000-0000-000000000000}"/>
  <bookViews>
    <workbookView xWindow="240" yWindow="30" windowWidth="15480" windowHeight="9720" activeTab="4" xr2:uid="{00000000-000D-0000-FFFF-FFFF00000000}"/>
  </bookViews>
  <sheets>
    <sheet name="Foglio1" sheetId="3" r:id="rId1"/>
    <sheet name="Foglio2" sheetId="4" r:id="rId2"/>
    <sheet name="Foglio3" sheetId="7" r:id="rId3"/>
    <sheet name="Foglio4" sheetId="9" r:id="rId4"/>
    <sheet name="Foglio5" sheetId="8" r:id="rId5"/>
    <sheet name="Foglio6" sheetId="5" r:id="rId6"/>
  </sheets>
  <definedNames>
    <definedName name="_xlnm.Print_Area" localSheetId="0">Foglio1!$A$1:$R$83</definedName>
    <definedName name="_xlnm.Print_Area" localSheetId="1">Foglio2!$A$1:$R$52</definedName>
    <definedName name="_xlnm.Print_Area" localSheetId="2">Foglio3!$A$1:$S$68</definedName>
    <definedName name="_xlnm.Print_Area" localSheetId="3">Foglio4!#REF!</definedName>
    <definedName name="_xlnm.Print_Area" localSheetId="4">Foglio5!#REF!</definedName>
    <definedName name="_xlnm.Print_Area" localSheetId="5">Foglio6!#REF!</definedName>
  </definedNames>
  <calcPr calcId="191029"/>
</workbook>
</file>

<file path=xl/calcChain.xml><?xml version="1.0" encoding="utf-8"?>
<calcChain xmlns="http://schemas.openxmlformats.org/spreadsheetml/2006/main">
  <c r="B29" i="5" l="1"/>
  <c r="B23" i="5"/>
  <c r="B52" i="8" l="1"/>
  <c r="B51" i="8"/>
  <c r="B38" i="8"/>
  <c r="B37" i="8"/>
  <c r="B40" i="8" s="1"/>
  <c r="B35" i="8"/>
  <c r="D26" i="8"/>
  <c r="B26" i="8"/>
  <c r="B20" i="8"/>
  <c r="B18" i="8"/>
  <c r="D28" i="8" s="1"/>
  <c r="B17" i="8"/>
  <c r="C22" i="8" s="1"/>
  <c r="D27" i="8" l="1"/>
  <c r="E18" i="8"/>
  <c r="C21" i="8"/>
  <c r="B53" i="8"/>
  <c r="B35" i="5" l="1"/>
  <c r="B13" i="5"/>
  <c r="G21" i="9"/>
  <c r="F21" i="9"/>
  <c r="D21" i="9"/>
  <c r="B18" i="9"/>
  <c r="B15" i="9"/>
  <c r="B12" i="9"/>
  <c r="D28" i="7"/>
  <c r="F28" i="7"/>
  <c r="B22" i="7"/>
  <c r="B27" i="7"/>
  <c r="B26" i="7"/>
  <c r="B21" i="7"/>
  <c r="E17" i="7"/>
  <c r="C17" i="7"/>
  <c r="A17" i="7"/>
  <c r="F16" i="7"/>
  <c r="B16" i="7"/>
  <c r="C15" i="4"/>
  <c r="D23" i="7" l="1"/>
  <c r="F23" i="7" s="1"/>
  <c r="D12" i="7"/>
  <c r="F12" i="7" l="1"/>
  <c r="B30" i="5" l="1"/>
  <c r="B21" i="5"/>
  <c r="B15" i="5"/>
  <c r="B21" i="4"/>
  <c r="E15" i="4" s="1"/>
  <c r="D15" i="4"/>
  <c r="D16" i="4"/>
  <c r="D17" i="4"/>
  <c r="D21" i="4" s="1"/>
  <c r="D18" i="4"/>
  <c r="D19" i="4"/>
  <c r="D20" i="4"/>
  <c r="A20" i="3"/>
  <c r="A21" i="3"/>
  <c r="A22" i="3"/>
  <c r="A23" i="3"/>
  <c r="A24" i="3"/>
  <c r="B20" i="3"/>
  <c r="B21" i="3"/>
  <c r="B22" i="3"/>
  <c r="B23" i="3"/>
  <c r="B24" i="3"/>
  <c r="A29" i="4" l="1"/>
  <c r="B25" i="3"/>
  <c r="B29" i="3" s="1"/>
  <c r="D21" i="3" s="1"/>
  <c r="F21" i="3" s="1"/>
  <c r="A25" i="3"/>
  <c r="B28" i="3" s="1"/>
  <c r="C22" i="3" s="1"/>
  <c r="E16" i="5"/>
  <c r="C16" i="4"/>
  <c r="E17" i="5"/>
  <c r="C20" i="3" l="1"/>
  <c r="E20" i="3" s="1"/>
  <c r="C24" i="3"/>
  <c r="C23" i="3"/>
  <c r="C21" i="3"/>
  <c r="E21" i="3" s="1"/>
  <c r="D20" i="3"/>
  <c r="D22" i="3"/>
  <c r="F22" i="3" s="1"/>
  <c r="D23" i="3"/>
  <c r="F23" i="3" s="1"/>
  <c r="D24" i="3"/>
  <c r="F24" i="3" s="1"/>
  <c r="G20" i="3"/>
  <c r="G23" i="3"/>
  <c r="E23" i="3"/>
  <c r="E22" i="3"/>
  <c r="C17" i="4"/>
  <c r="E16" i="4"/>
  <c r="F20" i="3"/>
  <c r="E24" i="3"/>
  <c r="C25" i="3" l="1"/>
  <c r="G21" i="3"/>
  <c r="D25" i="3"/>
  <c r="G22" i="3"/>
  <c r="F25" i="3"/>
  <c r="G24" i="3"/>
  <c r="E25" i="3"/>
  <c r="E17" i="4"/>
  <c r="C18" i="4"/>
  <c r="G25" i="3" l="1"/>
  <c r="B32" i="3" s="1"/>
  <c r="B31" i="3" s="1"/>
  <c r="C59" i="3" s="1"/>
  <c r="E18" i="4"/>
  <c r="C19" i="4"/>
  <c r="B62" i="3" l="1"/>
  <c r="E19" i="4"/>
  <c r="C20" i="4"/>
  <c r="E20" i="4" s="1"/>
  <c r="E21" i="4" s="1"/>
  <c r="B23" i="4" s="1"/>
</calcChain>
</file>

<file path=xl/sharedStrings.xml><?xml version="1.0" encoding="utf-8"?>
<sst xmlns="http://schemas.openxmlformats.org/spreadsheetml/2006/main" count="179" uniqueCount="134">
  <si>
    <t>a)</t>
  </si>
  <si>
    <t>b)</t>
  </si>
  <si>
    <t>Qi</t>
  </si>
  <si>
    <t>Fi</t>
  </si>
  <si>
    <t>Fi-Qi</t>
  </si>
  <si>
    <t>Rapporto di concentrazione di Gini =</t>
  </si>
  <si>
    <t>n =</t>
  </si>
  <si>
    <t>xm =</t>
  </si>
  <si>
    <t>c)</t>
  </si>
  <si>
    <t>b0 =</t>
  </si>
  <si>
    <t>d)</t>
  </si>
  <si>
    <t>p =</t>
  </si>
  <si>
    <t>statistica test =</t>
  </si>
  <si>
    <t>p-value =</t>
  </si>
  <si>
    <t>Estremo inferiore =</t>
  </si>
  <si>
    <t>Estremo superiore =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</si>
  <si>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</si>
  <si>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&lt; </t>
    </r>
  </si>
  <si>
    <t>La tabella sottostante riporta le vendite di una ditta in migliaia di euro</t>
  </si>
  <si>
    <t>negli ultimi 5 anni</t>
  </si>
  <si>
    <t>Vendite (in migliaia di euro)</t>
  </si>
  <si>
    <t>Anno</t>
  </si>
  <si>
    <t>a) Si rappresentino graficamente i dati in maniera opportuna.</t>
  </si>
  <si>
    <t>b) Si stimino i parametri della retta che esprime le vendite in funzione del tempo e si interpreti il valore del coefficiente angolare.</t>
  </si>
  <si>
    <t>Y</t>
  </si>
  <si>
    <t>X</t>
  </si>
  <si>
    <t>y-ymedio</t>
  </si>
  <si>
    <t>x-xmedio</t>
  </si>
  <si>
    <t>(y-ymedio)^2</t>
  </si>
  <si>
    <t>(x-xmedio)^2</t>
  </si>
  <si>
    <t>(x-xmedio)*(y-ymedio)</t>
  </si>
  <si>
    <t>ymedio</t>
  </si>
  <si>
    <t>xmedio</t>
  </si>
  <si>
    <t>b1=</t>
  </si>
  <si>
    <t>d) Si spieghi a cosa serva l'indice di determinazione, se ne calcoli il valore e se ne interpreti il risultato.</t>
  </si>
  <si>
    <t>Vendite previste per il 2021</t>
  </si>
  <si>
    <t xml:space="preserve">d) </t>
  </si>
  <si>
    <t>R^2 =</t>
  </si>
  <si>
    <t>La retta fornisce un adattamento modesto ai dati</t>
  </si>
  <si>
    <t>A</t>
  </si>
  <si>
    <t>B</t>
  </si>
  <si>
    <t>C</t>
  </si>
  <si>
    <t>D</t>
  </si>
  <si>
    <t>E</t>
  </si>
  <si>
    <t>F</t>
  </si>
  <si>
    <t>Frequenze</t>
  </si>
  <si>
    <t>b) Si rappresenti graficamente il grado di concentrazione.</t>
  </si>
  <si>
    <t xml:space="preserve">b) </t>
  </si>
  <si>
    <t>d) Si calcoli il p-value per la verifica delle ipotesi di cui al punto c)</t>
  </si>
  <si>
    <t>1-a =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</si>
  <si>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</si>
  <si>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</si>
  <si>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</si>
  <si>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 xml:space="preserve">A = 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</si>
  <si>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p</t>
    </r>
    <r>
      <rPr>
        <sz val="10"/>
        <rFont val="Arial"/>
      </rPr>
      <t xml:space="preserve"> = </t>
    </r>
  </si>
  <si>
    <t>a =</t>
  </si>
  <si>
    <t>televisiva di un certo prodotto.</t>
  </si>
  <si>
    <t xml:space="preserve">b) Quanti consumatori occorrerebbe intervistare </t>
  </si>
  <si>
    <t>=</t>
  </si>
  <si>
    <t>m =</t>
  </si>
  <si>
    <t>)=</t>
  </si>
  <si>
    <t>sigma =</t>
  </si>
  <si>
    <t>p(X&gt;</t>
  </si>
  <si>
    <t>)=P(Z&gt;</t>
  </si>
  <si>
    <t>c) Qual è il valore delle vendite che ci si aspetta per il 2023?</t>
  </si>
  <si>
    <t>Da un anno al successivo ci si aspetta che le vendite crescano in media di 10800 euro</t>
  </si>
  <si>
    <t>sono riportate in tabella (in migliaia di euro)</t>
  </si>
  <si>
    <t>Le vendite annue di un certo prodotto nei 6 diversi punti vendita di una certa città</t>
  </si>
  <si>
    <t>Punto vendita</t>
  </si>
  <si>
    <t>Vendite</t>
  </si>
  <si>
    <t>a) Si valuti, attraverso il calcolo di un opportuno indice, il grado di concentrazione delle vendite nei 6 punti vendita</t>
  </si>
  <si>
    <t>c) Si calcoli il valore teorico di vendite per punto vendita in caso di equidistibuzione.</t>
  </si>
  <si>
    <t>d) Che relazione matematica esiste tra le Qi e le Fi, e per quale motivo?</t>
  </si>
  <si>
    <t>Le Qi sono sempre non maggiori delle Fi</t>
  </si>
  <si>
    <t xml:space="preserve">L'ammontare giornaliero dei prelievi da un certo sportello bancomat si distribuisce come una normale </t>
  </si>
  <si>
    <t>di media pari a 4000 euro e deviazione standard di 1000 euro. Si calcoli:</t>
  </si>
  <si>
    <t>a) la probabilità che in un giorno l'ammontare dei prelievi risulti superiore a 5000 euro</t>
  </si>
  <si>
    <t>b) la probabilità che in un giorno l'ammontare dei prelievi sia compreso tra i 4500 e i 5500 euro.</t>
  </si>
  <si>
    <t>c) la probabilità che in una settimana (7 giorni) l'ammontare dei prelievi sia inferiore a 25000 euro.</t>
  </si>
  <si>
    <t>d) la probabilità che in una settimana (7 giorni) l'ammontare medio giornaliero dei prelievi sia maggiore di 3800 euro</t>
  </si>
  <si>
    <t>P(</t>
  </si>
  <si>
    <t>&lt;</t>
  </si>
  <si>
    <t>Z</t>
  </si>
  <si>
    <t>-</t>
  </si>
  <si>
    <t>p(X&lt;</t>
  </si>
  <si>
    <t>)=P(Z&lt;</t>
  </si>
  <si>
    <t xml:space="preserve">Ad un esame universitario si presentano sia studenti che hanno seguito il corso sia studenti che non l’hanno seguito. </t>
  </si>
  <si>
    <t xml:space="preserve"> mentre la probabilità che uno studente superi l’esame dato che non ha seguito il corso è 0.50.</t>
  </si>
  <si>
    <t>a) Qual è la probabilità che uno studente scelto a caso superi l'esame?</t>
  </si>
  <si>
    <t>b) Sapendo che lo studente ha superato l'esame, qual è la probabilità che non abbia frequentato?</t>
  </si>
  <si>
    <t>d) Estraendo 5 studenti a caso, qual è la probabilità che almeno due superino l'esame?</t>
  </si>
  <si>
    <t>c) Qual è la probabilità che estraendo uno studente a caso risulti che non abbia superato l'esame e che abbia frequentato?</t>
  </si>
  <si>
    <t xml:space="preserve">P(F) = </t>
  </si>
  <si>
    <t>P(S|F) =</t>
  </si>
  <si>
    <t>Il 75% degli studenti hanno seguito il corso. La probabilità che uno studente superi l’esame dato che ha seguito il corso è 0,8,</t>
  </si>
  <si>
    <r>
      <t>P(S|F</t>
    </r>
    <r>
      <rPr>
        <b/>
        <vertAlign val="superscript"/>
        <sz val="10"/>
        <color rgb="FFFF0000"/>
        <rFont val="Arial"/>
        <family val="2"/>
      </rPr>
      <t>c</t>
    </r>
    <r>
      <rPr>
        <b/>
        <sz val="10"/>
        <color indexed="10"/>
        <rFont val="Arial"/>
        <family val="2"/>
      </rPr>
      <t>) =</t>
    </r>
  </si>
  <si>
    <t>P(S) =</t>
  </si>
  <si>
    <r>
      <t>P(F</t>
    </r>
    <r>
      <rPr>
        <b/>
        <vertAlign val="superscript"/>
        <sz val="10"/>
        <color rgb="FFFF0000"/>
        <rFont val="Arial"/>
        <family val="2"/>
      </rPr>
      <t>c</t>
    </r>
    <r>
      <rPr>
        <b/>
        <sz val="10"/>
        <color indexed="10"/>
        <rFont val="Arial"/>
        <family val="2"/>
      </rPr>
      <t>|S) =</t>
    </r>
  </si>
  <si>
    <r>
      <t>P(S</t>
    </r>
    <r>
      <rPr>
        <b/>
        <vertAlign val="superscript"/>
        <sz val="10"/>
        <color rgb="FFFF0000"/>
        <rFont val="Arial"/>
        <family val="2"/>
      </rPr>
      <t>c</t>
    </r>
    <r>
      <rPr>
        <b/>
        <sz val="10"/>
        <color indexed="10"/>
        <rFont val="Calibri"/>
        <family val="2"/>
      </rPr>
      <t>∩</t>
    </r>
    <r>
      <rPr>
        <b/>
        <sz val="10"/>
        <color indexed="10"/>
        <rFont val="Arial"/>
        <family val="2"/>
      </rPr>
      <t>F) =</t>
    </r>
  </si>
  <si>
    <t>P(X&gt;1) =</t>
  </si>
  <si>
    <t>Un’indagine su un campione di 1500 consumatori rivela che 600 di essi ricordano la pubblicità</t>
  </si>
  <si>
    <t>a) Costruire un intervallo di confidenza al 95% per la proporzione di consumatori che ricordano la pubblicità.</t>
  </si>
  <si>
    <t xml:space="preserve">per avere un intervallo di ampiezza non superiore a 0,03? </t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</si>
  <si>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: </t>
    </r>
    <r>
      <rPr>
        <sz val="10"/>
        <rFont val="Symbol"/>
        <family val="1"/>
        <charset val="2"/>
      </rPr>
      <t>p</t>
    </r>
    <r>
      <rPr>
        <sz val="10"/>
        <rFont val="Arial"/>
      </rPr>
      <t xml:space="preserve"> &lt;</t>
    </r>
  </si>
  <si>
    <t xml:space="preserve">Possiamo rifiutare l'ipotesi nulla. </t>
  </si>
  <si>
    <t>c) Verificare al livello alfa dell'1% che la proporzione di coloro che ricordano la pubblicità nell'intera popolazione sia 0,45 contro l'alternativa che sia minore.</t>
  </si>
  <si>
    <t>Il peso dei pacchi di pasta di una certa marca si distribuisce normalmente con media 500 g.</t>
  </si>
  <si>
    <t>Un'associazione di consumatori misura il peso di un campione di 6 pacchi</t>
  </si>
  <si>
    <t>osservando i seguenti risultati:</t>
  </si>
  <si>
    <t>a) Calcolare un intervallo di confidenza al 90% per il peso medio dei pacchi di pasta sulla base del campione osservato.</t>
  </si>
  <si>
    <t>b) Calcolare un intervallo di confidenza al 95% per la varianza del peso</t>
  </si>
  <si>
    <t>c) Verificare l'ipotesi che peso medio sia quello dichiarato, contro l'alternativa che sia inferiore, al livello dell'1%.</t>
  </si>
  <si>
    <t>d) Verificare l'ipotesi che la deviazione standard sia pari a 4 g, contro l'alternativa che sia diversa, al livello del 10%.</t>
  </si>
  <si>
    <t>g</t>
  </si>
  <si>
    <t>X = {peso}</t>
  </si>
  <si>
    <t>xmedio=</t>
  </si>
  <si>
    <t>s =</t>
  </si>
  <si>
    <t>S^2 =</t>
  </si>
  <si>
    <r>
      <t>1-a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</si>
  <si>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</si>
  <si>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</si>
  <si>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</si>
  <si>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r>
      <t>a</t>
    </r>
    <r>
      <rPr>
        <sz val="10"/>
        <rFont val="Arial"/>
        <family val="2"/>
      </rPr>
      <t xml:space="preserve"> =</t>
    </r>
  </si>
  <si>
    <r>
      <t>s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=</t>
    </r>
  </si>
  <si>
    <t>t =</t>
  </si>
  <si>
    <t>I dati non contengono sufficiente evidenza per rifiutare l'ipotesi nulla che il peso sia quello dichiarato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</si>
  <si>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= </t>
    </r>
  </si>
  <si>
    <r>
      <t>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: </t>
    </r>
    <r>
      <rPr>
        <sz val="10"/>
        <rFont val="Symbol"/>
        <family val="1"/>
        <charset val="2"/>
      </rPr>
      <t xml:space="preserve">s </t>
    </r>
    <r>
      <rPr>
        <sz val="10"/>
        <rFont val="Calibri"/>
        <family val="2"/>
      </rPr>
      <t>≠</t>
    </r>
  </si>
  <si>
    <t xml:space="preserve">stattest = </t>
  </si>
  <si>
    <t>e accettare l'alternativa che sia inferiore</t>
  </si>
  <si>
    <t>I dati non contengono sufficiente evidenza per rifiutare l'ipotesi nulla che la deviazione standard della durata sia pari a 4 grammi</t>
  </si>
  <si>
    <t>e accettare l'alternativa che sia diversa.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</si>
  <si>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</si>
  <si>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t>-t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</si>
</sst>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E+00"/>
    <numFmt numFmtId="167" formatCode="0.0"/>
  </numFmts>
  <fonts count="17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Symbol"/>
      <family val="1"/>
      <charset val="2"/>
    </font>
    <font>
      <vertAlign val="subscript"/>
      <sz val="10"/>
      <name val="Symbol"/>
      <family val="1"/>
      <charset val="2"/>
    </font>
    <font>
      <sz val="12"/>
      <name val="Arial"/>
      <family val="2"/>
    </font>
    <font>
      <sz val="12"/>
      <color indexed="8"/>
      <name val="Arial"/>
      <family val="2"/>
    </font>
    <font>
      <b/>
      <vertAlign val="superscript"/>
      <sz val="10"/>
      <color rgb="FFFF0000"/>
      <name val="Arial"/>
      <family val="2"/>
    </font>
    <font>
      <b/>
      <sz val="10"/>
      <color indexed="10"/>
      <name val="Calibri"/>
      <family val="2"/>
    </font>
    <font>
      <vertAlign val="superscript"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quotePrefix="1"/>
    <xf numFmtId="1" fontId="0" fillId="0" borderId="0" xfId="0" applyNumberFormat="1"/>
    <xf numFmtId="0" fontId="4" fillId="0" borderId="0" xfId="0" applyFont="1" applyBorder="1"/>
    <xf numFmtId="0" fontId="3" fillId="0" borderId="0" xfId="0" applyFont="1" applyBorder="1"/>
    <xf numFmtId="0" fontId="7" fillId="0" borderId="0" xfId="0" applyFont="1"/>
    <xf numFmtId="0" fontId="4" fillId="0" borderId="0" xfId="0" quotePrefix="1" applyFont="1"/>
    <xf numFmtId="0" fontId="4" fillId="0" borderId="0" xfId="0" applyFont="1" applyAlignment="1"/>
    <xf numFmtId="0" fontId="8" fillId="0" borderId="0" xfId="0" applyFont="1" applyBorder="1"/>
    <xf numFmtId="0" fontId="7" fillId="0" borderId="0" xfId="0" applyFont="1" applyBorder="1"/>
    <xf numFmtId="0" fontId="9" fillId="0" borderId="0" xfId="0" applyFont="1"/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/>
    <xf numFmtId="164" fontId="0" fillId="0" borderId="0" xfId="0" applyNumberFormat="1"/>
    <xf numFmtId="164" fontId="7" fillId="0" borderId="0" xfId="0" applyNumberFormat="1" applyFont="1"/>
    <xf numFmtId="0" fontId="3" fillId="0" borderId="0" xfId="0" applyFont="1" applyAlignment="1"/>
    <xf numFmtId="0" fontId="8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/>
    <xf numFmtId="0" fontId="11" fillId="0" borderId="0" xfId="0" applyFont="1" applyBorder="1"/>
    <xf numFmtId="0" fontId="3" fillId="0" borderId="0" xfId="0" applyFont="1" applyAlignment="1">
      <alignment horizontal="left"/>
    </xf>
    <xf numFmtId="0" fontId="0" fillId="0" borderId="0" xfId="0" applyFill="1" applyBorder="1"/>
    <xf numFmtId="0" fontId="3" fillId="0" borderId="0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/>
    <xf numFmtId="0" fontId="12" fillId="0" borderId="0" xfId="0" quotePrefix="1" applyFont="1"/>
    <xf numFmtId="0" fontId="12" fillId="0" borderId="0" xfId="0" applyFont="1"/>
    <xf numFmtId="0" fontId="1" fillId="0" borderId="0" xfId="0" applyFont="1" applyAlignment="1"/>
    <xf numFmtId="0" fontId="7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5" fontId="4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166" fontId="0" fillId="0" borderId="0" xfId="0" applyNumberFormat="1"/>
    <xf numFmtId="166" fontId="0" fillId="0" borderId="0" xfId="0" quotePrefix="1" applyNumberFormat="1"/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167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textRotation="9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</a:t>
            </a:r>
          </a:p>
        </c:rich>
      </c:tx>
      <c:layout>
        <c:manualLayout>
          <c:xMode val="edge"/>
          <c:yMode val="edge"/>
          <c:x val="0.32372970327861555"/>
          <c:y val="3.2921810699588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93259053708589"/>
          <c:y val="0.18107059556958563"/>
          <c:w val="0.78813754999722763"/>
          <c:h val="0.637862325301949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Foglio1!$B$20:$B$24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xVal>
          <c:yVal>
            <c:numRef>
              <c:f>Foglio1!$A$20:$A$24</c:f>
              <c:numCache>
                <c:formatCode>General</c:formatCode>
                <c:ptCount val="5"/>
                <c:pt idx="0">
                  <c:v>864</c:v>
                </c:pt>
                <c:pt idx="1">
                  <c:v>888</c:v>
                </c:pt>
                <c:pt idx="2">
                  <c:v>871</c:v>
                </c:pt>
                <c:pt idx="3">
                  <c:v>894</c:v>
                </c:pt>
                <c:pt idx="4">
                  <c:v>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80-4380-B908-8C378410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567536"/>
        <c:axId val="620568080"/>
      </c:scatterChart>
      <c:valAx>
        <c:axId val="620567536"/>
        <c:scaling>
          <c:orientation val="minMax"/>
          <c:max val="2023"/>
          <c:min val="2017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Anno</a:t>
                </a:r>
              </a:p>
            </c:rich>
          </c:tx>
          <c:layout>
            <c:manualLayout>
              <c:xMode val="edge"/>
              <c:yMode val="edge"/>
              <c:x val="0.36101783887183592"/>
              <c:y val="0.90123780823693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620568080"/>
        <c:crosses val="autoZero"/>
        <c:crossBetween val="midCat"/>
      </c:valAx>
      <c:valAx>
        <c:axId val="620568080"/>
        <c:scaling>
          <c:orientation val="minMax"/>
          <c:max val="10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Vendite</a:t>
                </a:r>
              </a:p>
            </c:rich>
          </c:tx>
          <c:layout>
            <c:manualLayout>
              <c:xMode val="edge"/>
              <c:yMode val="edge"/>
              <c:x val="3.2203389830508473E-2"/>
              <c:y val="0.31893112126416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620567536"/>
        <c:crosses val="autoZero"/>
        <c:crossBetween val="midCat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Curva di Lorenz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Foglio2!$D$14:$D$20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0.16666666666666666</c:v>
                </c:pt>
                <c:pt idx="2">
                  <c:v>0.33333333333333331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 formatCode="General">
                  <c:v>1</c:v>
                </c:pt>
              </c:numCache>
            </c:numRef>
          </c:xVal>
          <c:yVal>
            <c:numRef>
              <c:f>Foglio2!$C$14:$C$20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9.8591549295774641E-2</c:v>
                </c:pt>
                <c:pt idx="2">
                  <c:v>0.215962441314554</c:v>
                </c:pt>
                <c:pt idx="3">
                  <c:v>0.352112676056338</c:v>
                </c:pt>
                <c:pt idx="4">
                  <c:v>0.49765258215962438</c:v>
                </c:pt>
                <c:pt idx="5">
                  <c:v>0.65258215962441313</c:v>
                </c:pt>
                <c:pt idx="6" formatCode="General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F5-4951-98ED-936DFB12C2A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Foglio2!$E$23:$E$24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Foglio2!$E$23:$E$24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F5-4951-98ED-936DFB12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569168"/>
        <c:axId val="620569712"/>
      </c:scatterChart>
      <c:valAx>
        <c:axId val="620569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0569712"/>
        <c:crosses val="autoZero"/>
        <c:crossBetween val="midCat"/>
      </c:valAx>
      <c:valAx>
        <c:axId val="620569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056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34</xdr:row>
      <xdr:rowOff>45720</xdr:rowOff>
    </xdr:from>
    <xdr:to>
      <xdr:col>9</xdr:col>
      <xdr:colOff>160020</xdr:colOff>
      <xdr:row>56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21</xdr:row>
      <xdr:rowOff>22860</xdr:rowOff>
    </xdr:from>
    <xdr:to>
      <xdr:col>8</xdr:col>
      <xdr:colOff>327660</xdr:colOff>
      <xdr:row>30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opLeftCell="A25" zoomScaleNormal="100" workbookViewId="0">
      <selection activeCell="D56" sqref="D56"/>
    </sheetView>
  </sheetViews>
  <sheetFormatPr defaultRowHeight="12.3" x14ac:dyDescent="0.4"/>
  <cols>
    <col min="1" max="1" width="14.1640625" customWidth="1"/>
    <col min="2" max="2" width="14.71875" customWidth="1"/>
    <col min="3" max="3" width="6.71875" customWidth="1"/>
    <col min="4" max="4" width="7.1640625" customWidth="1"/>
    <col min="5" max="5" width="14.71875" customWidth="1"/>
    <col min="6" max="6" width="8.83203125" customWidth="1"/>
    <col min="7" max="7" width="8.44140625" customWidth="1"/>
    <col min="8" max="8" width="7.27734375" customWidth="1"/>
    <col min="9" max="9" width="6.5546875" customWidth="1"/>
    <col min="10" max="10" width="14.27734375" customWidth="1"/>
    <col min="11" max="11" width="4.83203125" customWidth="1"/>
    <col min="12" max="12" width="6.44140625" customWidth="1"/>
    <col min="13" max="13" width="5.5546875" customWidth="1"/>
    <col min="14" max="14" width="4.1640625" customWidth="1"/>
  </cols>
  <sheetData>
    <row r="1" spans="1:12" x14ac:dyDescent="0.4">
      <c r="A1" s="3" t="s">
        <v>18</v>
      </c>
    </row>
    <row r="2" spans="1:12" x14ac:dyDescent="0.4">
      <c r="A2" s="3" t="s">
        <v>19</v>
      </c>
    </row>
    <row r="3" spans="1:12" x14ac:dyDescent="0.4">
      <c r="A3" s="3"/>
    </row>
    <row r="4" spans="1:12" s="20" customFormat="1" ht="39" customHeight="1" x14ac:dyDescent="0.4">
      <c r="A4" s="19" t="s">
        <v>21</v>
      </c>
      <c r="B4" s="19" t="s">
        <v>20</v>
      </c>
    </row>
    <row r="5" spans="1:12" x14ac:dyDescent="0.4">
      <c r="A5" s="21">
        <v>2018</v>
      </c>
      <c r="B5" s="3">
        <v>864</v>
      </c>
      <c r="D5" s="11"/>
      <c r="E5" s="11"/>
      <c r="G5" s="22"/>
    </row>
    <row r="6" spans="1:12" x14ac:dyDescent="0.4">
      <c r="A6" s="21">
        <v>2019</v>
      </c>
      <c r="B6" s="3">
        <v>888</v>
      </c>
      <c r="D6" s="11"/>
      <c r="E6" s="11"/>
      <c r="G6" s="22"/>
    </row>
    <row r="7" spans="1:12" x14ac:dyDescent="0.4">
      <c r="A7" s="21">
        <v>2020</v>
      </c>
      <c r="B7" s="3">
        <v>871</v>
      </c>
      <c r="D7" s="11"/>
      <c r="E7" s="11"/>
      <c r="G7" s="22"/>
    </row>
    <row r="8" spans="1:12" x14ac:dyDescent="0.4">
      <c r="A8" s="21">
        <v>2021</v>
      </c>
      <c r="B8" s="3">
        <v>894</v>
      </c>
      <c r="D8" s="11"/>
      <c r="E8" s="11"/>
      <c r="G8" s="22"/>
    </row>
    <row r="9" spans="1:12" x14ac:dyDescent="0.4">
      <c r="A9" s="21">
        <v>2022</v>
      </c>
      <c r="B9" s="3">
        <v>915</v>
      </c>
      <c r="D9" s="11"/>
      <c r="E9" s="11"/>
      <c r="G9" s="22"/>
    </row>
    <row r="10" spans="1:12" x14ac:dyDescent="0.4">
      <c r="A10" s="3"/>
      <c r="B10" s="3"/>
      <c r="C10" s="21"/>
      <c r="D10" s="11"/>
      <c r="E10" s="11"/>
      <c r="G10" s="22"/>
    </row>
    <row r="11" spans="1:12" x14ac:dyDescent="0.4">
      <c r="A11" s="3"/>
      <c r="B11" s="3"/>
      <c r="C11" s="11"/>
      <c r="D11" s="11"/>
      <c r="E11" s="11"/>
      <c r="G11" s="22"/>
      <c r="H11" s="5"/>
      <c r="I11" s="5"/>
      <c r="J11" s="5"/>
      <c r="K11" s="5"/>
      <c r="L11" s="5"/>
    </row>
    <row r="12" spans="1:12" x14ac:dyDescent="0.4">
      <c r="A12" s="3" t="s">
        <v>22</v>
      </c>
      <c r="B12" s="3"/>
      <c r="C12" s="11"/>
      <c r="D12" s="11"/>
      <c r="E12" s="11"/>
      <c r="G12" s="22"/>
      <c r="H12" s="5"/>
      <c r="I12" s="5"/>
      <c r="J12" s="5"/>
      <c r="K12" s="5"/>
      <c r="L12" s="5"/>
    </row>
    <row r="13" spans="1:12" x14ac:dyDescent="0.4">
      <c r="A13" s="3" t="s">
        <v>23</v>
      </c>
      <c r="C13" s="11"/>
      <c r="D13" s="11"/>
      <c r="E13" s="11"/>
      <c r="F13" s="11"/>
      <c r="G13" s="23"/>
      <c r="H13" s="5"/>
      <c r="J13" s="5"/>
      <c r="L13" s="5"/>
    </row>
    <row r="14" spans="1:12" x14ac:dyDescent="0.4">
      <c r="A14" s="24" t="s">
        <v>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4">
      <c r="A15" s="3" t="s">
        <v>34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5" x14ac:dyDescent="0.4">
      <c r="A17" s="25" t="s">
        <v>1</v>
      </c>
    </row>
    <row r="19" spans="1:15" x14ac:dyDescent="0.4">
      <c r="A19" s="26" t="s">
        <v>24</v>
      </c>
      <c r="B19" s="26" t="s">
        <v>25</v>
      </c>
      <c r="C19" t="s">
        <v>26</v>
      </c>
      <c r="D19" t="s">
        <v>27</v>
      </c>
      <c r="E19" t="s">
        <v>28</v>
      </c>
      <c r="F19" t="s">
        <v>29</v>
      </c>
      <c r="G19" t="s">
        <v>30</v>
      </c>
    </row>
    <row r="20" spans="1:15" x14ac:dyDescent="0.4">
      <c r="A20" s="5">
        <f>B5</f>
        <v>864</v>
      </c>
      <c r="B20" s="27">
        <f>A5</f>
        <v>2018</v>
      </c>
      <c r="C20">
        <f>A20-B$28</f>
        <v>-22.399999999999977</v>
      </c>
      <c r="D20">
        <f>B20-B$29</f>
        <v>-2</v>
      </c>
      <c r="E20">
        <f t="shared" ref="E20:F24" si="0">C20^2</f>
        <v>501.75999999999897</v>
      </c>
      <c r="F20">
        <f t="shared" si="0"/>
        <v>4</v>
      </c>
      <c r="G20">
        <f t="shared" ref="G20:G24" si="1">C20*D20</f>
        <v>44.799999999999955</v>
      </c>
    </row>
    <row r="21" spans="1:15" x14ac:dyDescent="0.4">
      <c r="A21" s="5">
        <f t="shared" ref="A21:A24" si="2">B6</f>
        <v>888</v>
      </c>
      <c r="B21" s="27">
        <f>A6</f>
        <v>2019</v>
      </c>
      <c r="C21">
        <f>A21-B$28</f>
        <v>1.6000000000000227</v>
      </c>
      <c r="D21">
        <f>B21-B$29</f>
        <v>-1</v>
      </c>
      <c r="E21">
        <f t="shared" si="0"/>
        <v>2.5600000000000729</v>
      </c>
      <c r="F21">
        <f t="shared" si="0"/>
        <v>1</v>
      </c>
      <c r="G21">
        <f t="shared" si="1"/>
        <v>-1.6000000000000227</v>
      </c>
      <c r="O21" s="7"/>
    </row>
    <row r="22" spans="1:15" x14ac:dyDescent="0.4">
      <c r="A22" s="5">
        <f t="shared" si="2"/>
        <v>871</v>
      </c>
      <c r="B22" s="27">
        <f>A7</f>
        <v>2020</v>
      </c>
      <c r="C22">
        <f>A22-B$28</f>
        <v>-15.399999999999977</v>
      </c>
      <c r="D22">
        <f>B22-B$29</f>
        <v>0</v>
      </c>
      <c r="E22">
        <f t="shared" si="0"/>
        <v>237.15999999999929</v>
      </c>
      <c r="F22">
        <f t="shared" si="0"/>
        <v>0</v>
      </c>
      <c r="G22">
        <f t="shared" si="1"/>
        <v>0</v>
      </c>
    </row>
    <row r="23" spans="1:15" x14ac:dyDescent="0.4">
      <c r="A23" s="5">
        <f t="shared" si="2"/>
        <v>894</v>
      </c>
      <c r="B23" s="27">
        <f>A8</f>
        <v>2021</v>
      </c>
      <c r="C23">
        <f>A23-B$28</f>
        <v>7.6000000000000227</v>
      </c>
      <c r="D23">
        <f>B23-B$29</f>
        <v>1</v>
      </c>
      <c r="E23">
        <f t="shared" si="0"/>
        <v>57.760000000000346</v>
      </c>
      <c r="F23">
        <f t="shared" si="0"/>
        <v>1</v>
      </c>
      <c r="G23">
        <f t="shared" si="1"/>
        <v>7.6000000000000227</v>
      </c>
    </row>
    <row r="24" spans="1:15" x14ac:dyDescent="0.4">
      <c r="A24" s="5">
        <f t="shared" si="2"/>
        <v>915</v>
      </c>
      <c r="B24" s="27">
        <f>A9</f>
        <v>2022</v>
      </c>
      <c r="C24">
        <f>A24-B$28</f>
        <v>28.600000000000023</v>
      </c>
      <c r="D24">
        <f>B24-B$29</f>
        <v>2</v>
      </c>
      <c r="E24">
        <f t="shared" si="0"/>
        <v>817.96000000000129</v>
      </c>
      <c r="F24">
        <f t="shared" si="0"/>
        <v>4</v>
      </c>
      <c r="G24">
        <f t="shared" si="1"/>
        <v>57.200000000000045</v>
      </c>
    </row>
    <row r="25" spans="1:15" x14ac:dyDescent="0.4">
      <c r="A25">
        <f t="shared" ref="A25:G25" si="3">SUM(A20:A24)</f>
        <v>4432</v>
      </c>
      <c r="B25">
        <f t="shared" si="3"/>
        <v>10100</v>
      </c>
      <c r="C25">
        <f t="shared" si="3"/>
        <v>1.1368683772161603E-13</v>
      </c>
      <c r="D25">
        <f t="shared" si="3"/>
        <v>0</v>
      </c>
      <c r="E25">
        <f t="shared" si="3"/>
        <v>1617.1999999999998</v>
      </c>
      <c r="F25">
        <f t="shared" si="3"/>
        <v>10</v>
      </c>
      <c r="G25">
        <f t="shared" si="3"/>
        <v>108</v>
      </c>
    </row>
    <row r="26" spans="1:15" x14ac:dyDescent="0.4">
      <c r="J26" s="8"/>
      <c r="K26" s="7"/>
      <c r="L26" s="8"/>
    </row>
    <row r="28" spans="1:15" x14ac:dyDescent="0.4">
      <c r="A28" t="s">
        <v>31</v>
      </c>
      <c r="B28">
        <f>A25/5</f>
        <v>886.4</v>
      </c>
    </row>
    <row r="29" spans="1:15" x14ac:dyDescent="0.4">
      <c r="A29" t="s">
        <v>32</v>
      </c>
      <c r="B29">
        <f>B25/5</f>
        <v>2020</v>
      </c>
    </row>
    <row r="31" spans="1:15" x14ac:dyDescent="0.4">
      <c r="A31" t="s">
        <v>9</v>
      </c>
      <c r="B31">
        <f>B28-B32*B29</f>
        <v>-20929.599999999999</v>
      </c>
    </row>
    <row r="32" spans="1:15" x14ac:dyDescent="0.4">
      <c r="A32" t="s">
        <v>33</v>
      </c>
      <c r="B32">
        <f>G25/F25</f>
        <v>10.8</v>
      </c>
      <c r="D32" s="5" t="s">
        <v>65</v>
      </c>
    </row>
    <row r="36" spans="2:2" x14ac:dyDescent="0.4">
      <c r="B36">
        <v>100</v>
      </c>
    </row>
    <row r="37" spans="2:2" x14ac:dyDescent="0.4">
      <c r="B37">
        <v>100</v>
      </c>
    </row>
    <row r="58" spans="1:4" x14ac:dyDescent="0.4">
      <c r="A58" s="5" t="s">
        <v>8</v>
      </c>
    </row>
    <row r="59" spans="1:4" x14ac:dyDescent="0.4">
      <c r="A59" s="5" t="s">
        <v>35</v>
      </c>
      <c r="C59">
        <f>B31+B32*2021</f>
        <v>897.20000000000437</v>
      </c>
    </row>
    <row r="61" spans="1:4" x14ac:dyDescent="0.4">
      <c r="A61" t="s">
        <v>36</v>
      </c>
    </row>
    <row r="62" spans="1:4" x14ac:dyDescent="0.4">
      <c r="A62" t="s">
        <v>37</v>
      </c>
      <c r="B62">
        <f>G25^2/F25/E25</f>
        <v>0.72124659906010402</v>
      </c>
      <c r="D62" t="s">
        <v>38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opLeftCell="A11" zoomScale="200" zoomScaleNormal="200" workbookViewId="0">
      <selection activeCell="A33" sqref="A33"/>
    </sheetView>
  </sheetViews>
  <sheetFormatPr defaultColWidth="9.1640625" defaultRowHeight="12.3" x14ac:dyDescent="0.4"/>
  <cols>
    <col min="1" max="1" width="12.71875" style="4" customWidth="1"/>
    <col min="2" max="2" width="6.83203125" style="4" customWidth="1"/>
    <col min="3" max="3" width="6.27734375" style="4" customWidth="1"/>
    <col min="4" max="4" width="6.1640625" style="4" customWidth="1"/>
    <col min="5" max="5" width="11.83203125" style="4" customWidth="1"/>
    <col min="6" max="7" width="4.83203125" style="4" customWidth="1"/>
    <col min="8" max="8" width="6.1640625" style="4" customWidth="1"/>
    <col min="9" max="9" width="6.5546875" style="4" customWidth="1"/>
    <col min="10" max="10" width="6.71875" style="4" customWidth="1"/>
    <col min="11" max="256" width="9.1640625" style="4"/>
    <col min="257" max="257" width="12.71875" style="4" customWidth="1"/>
    <col min="258" max="258" width="6.83203125" style="4" customWidth="1"/>
    <col min="259" max="259" width="6.27734375" style="4" customWidth="1"/>
    <col min="260" max="260" width="6.1640625" style="4" customWidth="1"/>
    <col min="261" max="261" width="11.83203125" style="4" customWidth="1"/>
    <col min="262" max="263" width="4.83203125" style="4" customWidth="1"/>
    <col min="264" max="264" width="6.1640625" style="4" customWidth="1"/>
    <col min="265" max="265" width="6.5546875" style="4" customWidth="1"/>
    <col min="266" max="266" width="6.71875" style="4" customWidth="1"/>
    <col min="267" max="512" width="9.1640625" style="4"/>
    <col min="513" max="513" width="12.71875" style="4" customWidth="1"/>
    <col min="514" max="514" width="6.83203125" style="4" customWidth="1"/>
    <col min="515" max="515" width="6.27734375" style="4" customWidth="1"/>
    <col min="516" max="516" width="6.1640625" style="4" customWidth="1"/>
    <col min="517" max="517" width="11.83203125" style="4" customWidth="1"/>
    <col min="518" max="519" width="4.83203125" style="4" customWidth="1"/>
    <col min="520" max="520" width="6.1640625" style="4" customWidth="1"/>
    <col min="521" max="521" width="6.5546875" style="4" customWidth="1"/>
    <col min="522" max="522" width="6.71875" style="4" customWidth="1"/>
    <col min="523" max="768" width="9.1640625" style="4"/>
    <col min="769" max="769" width="12.71875" style="4" customWidth="1"/>
    <col min="770" max="770" width="6.83203125" style="4" customWidth="1"/>
    <col min="771" max="771" width="6.27734375" style="4" customWidth="1"/>
    <col min="772" max="772" width="6.1640625" style="4" customWidth="1"/>
    <col min="773" max="773" width="11.83203125" style="4" customWidth="1"/>
    <col min="774" max="775" width="4.83203125" style="4" customWidth="1"/>
    <col min="776" max="776" width="6.1640625" style="4" customWidth="1"/>
    <col min="777" max="777" width="6.5546875" style="4" customWidth="1"/>
    <col min="778" max="778" width="6.71875" style="4" customWidth="1"/>
    <col min="779" max="1024" width="9.1640625" style="4"/>
    <col min="1025" max="1025" width="12.71875" style="4" customWidth="1"/>
    <col min="1026" max="1026" width="6.83203125" style="4" customWidth="1"/>
    <col min="1027" max="1027" width="6.27734375" style="4" customWidth="1"/>
    <col min="1028" max="1028" width="6.1640625" style="4" customWidth="1"/>
    <col min="1029" max="1029" width="11.83203125" style="4" customWidth="1"/>
    <col min="1030" max="1031" width="4.83203125" style="4" customWidth="1"/>
    <col min="1032" max="1032" width="6.1640625" style="4" customWidth="1"/>
    <col min="1033" max="1033" width="6.5546875" style="4" customWidth="1"/>
    <col min="1034" max="1034" width="6.71875" style="4" customWidth="1"/>
    <col min="1035" max="1280" width="9.1640625" style="4"/>
    <col min="1281" max="1281" width="12.71875" style="4" customWidth="1"/>
    <col min="1282" max="1282" width="6.83203125" style="4" customWidth="1"/>
    <col min="1283" max="1283" width="6.27734375" style="4" customWidth="1"/>
    <col min="1284" max="1284" width="6.1640625" style="4" customWidth="1"/>
    <col min="1285" max="1285" width="11.83203125" style="4" customWidth="1"/>
    <col min="1286" max="1287" width="4.83203125" style="4" customWidth="1"/>
    <col min="1288" max="1288" width="6.1640625" style="4" customWidth="1"/>
    <col min="1289" max="1289" width="6.5546875" style="4" customWidth="1"/>
    <col min="1290" max="1290" width="6.71875" style="4" customWidth="1"/>
    <col min="1291" max="1536" width="9.1640625" style="4"/>
    <col min="1537" max="1537" width="12.71875" style="4" customWidth="1"/>
    <col min="1538" max="1538" width="6.83203125" style="4" customWidth="1"/>
    <col min="1539" max="1539" width="6.27734375" style="4" customWidth="1"/>
    <col min="1540" max="1540" width="6.1640625" style="4" customWidth="1"/>
    <col min="1541" max="1541" width="11.83203125" style="4" customWidth="1"/>
    <col min="1542" max="1543" width="4.83203125" style="4" customWidth="1"/>
    <col min="1544" max="1544" width="6.1640625" style="4" customWidth="1"/>
    <col min="1545" max="1545" width="6.5546875" style="4" customWidth="1"/>
    <col min="1546" max="1546" width="6.71875" style="4" customWidth="1"/>
    <col min="1547" max="1792" width="9.1640625" style="4"/>
    <col min="1793" max="1793" width="12.71875" style="4" customWidth="1"/>
    <col min="1794" max="1794" width="6.83203125" style="4" customWidth="1"/>
    <col min="1795" max="1795" width="6.27734375" style="4" customWidth="1"/>
    <col min="1796" max="1796" width="6.1640625" style="4" customWidth="1"/>
    <col min="1797" max="1797" width="11.83203125" style="4" customWidth="1"/>
    <col min="1798" max="1799" width="4.83203125" style="4" customWidth="1"/>
    <col min="1800" max="1800" width="6.1640625" style="4" customWidth="1"/>
    <col min="1801" max="1801" width="6.5546875" style="4" customWidth="1"/>
    <col min="1802" max="1802" width="6.71875" style="4" customWidth="1"/>
    <col min="1803" max="2048" width="9.1640625" style="4"/>
    <col min="2049" max="2049" width="12.71875" style="4" customWidth="1"/>
    <col min="2050" max="2050" width="6.83203125" style="4" customWidth="1"/>
    <col min="2051" max="2051" width="6.27734375" style="4" customWidth="1"/>
    <col min="2052" max="2052" width="6.1640625" style="4" customWidth="1"/>
    <col min="2053" max="2053" width="11.83203125" style="4" customWidth="1"/>
    <col min="2054" max="2055" width="4.83203125" style="4" customWidth="1"/>
    <col min="2056" max="2056" width="6.1640625" style="4" customWidth="1"/>
    <col min="2057" max="2057" width="6.5546875" style="4" customWidth="1"/>
    <col min="2058" max="2058" width="6.71875" style="4" customWidth="1"/>
    <col min="2059" max="2304" width="9.1640625" style="4"/>
    <col min="2305" max="2305" width="12.71875" style="4" customWidth="1"/>
    <col min="2306" max="2306" width="6.83203125" style="4" customWidth="1"/>
    <col min="2307" max="2307" width="6.27734375" style="4" customWidth="1"/>
    <col min="2308" max="2308" width="6.1640625" style="4" customWidth="1"/>
    <col min="2309" max="2309" width="11.83203125" style="4" customWidth="1"/>
    <col min="2310" max="2311" width="4.83203125" style="4" customWidth="1"/>
    <col min="2312" max="2312" width="6.1640625" style="4" customWidth="1"/>
    <col min="2313" max="2313" width="6.5546875" style="4" customWidth="1"/>
    <col min="2314" max="2314" width="6.71875" style="4" customWidth="1"/>
    <col min="2315" max="2560" width="9.1640625" style="4"/>
    <col min="2561" max="2561" width="12.71875" style="4" customWidth="1"/>
    <col min="2562" max="2562" width="6.83203125" style="4" customWidth="1"/>
    <col min="2563" max="2563" width="6.27734375" style="4" customWidth="1"/>
    <col min="2564" max="2564" width="6.1640625" style="4" customWidth="1"/>
    <col min="2565" max="2565" width="11.83203125" style="4" customWidth="1"/>
    <col min="2566" max="2567" width="4.83203125" style="4" customWidth="1"/>
    <col min="2568" max="2568" width="6.1640625" style="4" customWidth="1"/>
    <col min="2569" max="2569" width="6.5546875" style="4" customWidth="1"/>
    <col min="2570" max="2570" width="6.71875" style="4" customWidth="1"/>
    <col min="2571" max="2816" width="9.1640625" style="4"/>
    <col min="2817" max="2817" width="12.71875" style="4" customWidth="1"/>
    <col min="2818" max="2818" width="6.83203125" style="4" customWidth="1"/>
    <col min="2819" max="2819" width="6.27734375" style="4" customWidth="1"/>
    <col min="2820" max="2820" width="6.1640625" style="4" customWidth="1"/>
    <col min="2821" max="2821" width="11.83203125" style="4" customWidth="1"/>
    <col min="2822" max="2823" width="4.83203125" style="4" customWidth="1"/>
    <col min="2824" max="2824" width="6.1640625" style="4" customWidth="1"/>
    <col min="2825" max="2825" width="6.5546875" style="4" customWidth="1"/>
    <col min="2826" max="2826" width="6.71875" style="4" customWidth="1"/>
    <col min="2827" max="3072" width="9.1640625" style="4"/>
    <col min="3073" max="3073" width="12.71875" style="4" customWidth="1"/>
    <col min="3074" max="3074" width="6.83203125" style="4" customWidth="1"/>
    <col min="3075" max="3075" width="6.27734375" style="4" customWidth="1"/>
    <col min="3076" max="3076" width="6.1640625" style="4" customWidth="1"/>
    <col min="3077" max="3077" width="11.83203125" style="4" customWidth="1"/>
    <col min="3078" max="3079" width="4.83203125" style="4" customWidth="1"/>
    <col min="3080" max="3080" width="6.1640625" style="4" customWidth="1"/>
    <col min="3081" max="3081" width="6.5546875" style="4" customWidth="1"/>
    <col min="3082" max="3082" width="6.71875" style="4" customWidth="1"/>
    <col min="3083" max="3328" width="9.1640625" style="4"/>
    <col min="3329" max="3329" width="12.71875" style="4" customWidth="1"/>
    <col min="3330" max="3330" width="6.83203125" style="4" customWidth="1"/>
    <col min="3331" max="3331" width="6.27734375" style="4" customWidth="1"/>
    <col min="3332" max="3332" width="6.1640625" style="4" customWidth="1"/>
    <col min="3333" max="3333" width="11.83203125" style="4" customWidth="1"/>
    <col min="3334" max="3335" width="4.83203125" style="4" customWidth="1"/>
    <col min="3336" max="3336" width="6.1640625" style="4" customWidth="1"/>
    <col min="3337" max="3337" width="6.5546875" style="4" customWidth="1"/>
    <col min="3338" max="3338" width="6.71875" style="4" customWidth="1"/>
    <col min="3339" max="3584" width="9.1640625" style="4"/>
    <col min="3585" max="3585" width="12.71875" style="4" customWidth="1"/>
    <col min="3586" max="3586" width="6.83203125" style="4" customWidth="1"/>
    <col min="3587" max="3587" width="6.27734375" style="4" customWidth="1"/>
    <col min="3588" max="3588" width="6.1640625" style="4" customWidth="1"/>
    <col min="3589" max="3589" width="11.83203125" style="4" customWidth="1"/>
    <col min="3590" max="3591" width="4.83203125" style="4" customWidth="1"/>
    <col min="3592" max="3592" width="6.1640625" style="4" customWidth="1"/>
    <col min="3593" max="3593" width="6.5546875" style="4" customWidth="1"/>
    <col min="3594" max="3594" width="6.71875" style="4" customWidth="1"/>
    <col min="3595" max="3840" width="9.1640625" style="4"/>
    <col min="3841" max="3841" width="12.71875" style="4" customWidth="1"/>
    <col min="3842" max="3842" width="6.83203125" style="4" customWidth="1"/>
    <col min="3843" max="3843" width="6.27734375" style="4" customWidth="1"/>
    <col min="3844" max="3844" width="6.1640625" style="4" customWidth="1"/>
    <col min="3845" max="3845" width="11.83203125" style="4" customWidth="1"/>
    <col min="3846" max="3847" width="4.83203125" style="4" customWidth="1"/>
    <col min="3848" max="3848" width="6.1640625" style="4" customWidth="1"/>
    <col min="3849" max="3849" width="6.5546875" style="4" customWidth="1"/>
    <col min="3850" max="3850" width="6.71875" style="4" customWidth="1"/>
    <col min="3851" max="4096" width="9.1640625" style="4"/>
    <col min="4097" max="4097" width="12.71875" style="4" customWidth="1"/>
    <col min="4098" max="4098" width="6.83203125" style="4" customWidth="1"/>
    <col min="4099" max="4099" width="6.27734375" style="4" customWidth="1"/>
    <col min="4100" max="4100" width="6.1640625" style="4" customWidth="1"/>
    <col min="4101" max="4101" width="11.83203125" style="4" customWidth="1"/>
    <col min="4102" max="4103" width="4.83203125" style="4" customWidth="1"/>
    <col min="4104" max="4104" width="6.1640625" style="4" customWidth="1"/>
    <col min="4105" max="4105" width="6.5546875" style="4" customWidth="1"/>
    <col min="4106" max="4106" width="6.71875" style="4" customWidth="1"/>
    <col min="4107" max="4352" width="9.1640625" style="4"/>
    <col min="4353" max="4353" width="12.71875" style="4" customWidth="1"/>
    <col min="4354" max="4354" width="6.83203125" style="4" customWidth="1"/>
    <col min="4355" max="4355" width="6.27734375" style="4" customWidth="1"/>
    <col min="4356" max="4356" width="6.1640625" style="4" customWidth="1"/>
    <col min="4357" max="4357" width="11.83203125" style="4" customWidth="1"/>
    <col min="4358" max="4359" width="4.83203125" style="4" customWidth="1"/>
    <col min="4360" max="4360" width="6.1640625" style="4" customWidth="1"/>
    <col min="4361" max="4361" width="6.5546875" style="4" customWidth="1"/>
    <col min="4362" max="4362" width="6.71875" style="4" customWidth="1"/>
    <col min="4363" max="4608" width="9.1640625" style="4"/>
    <col min="4609" max="4609" width="12.71875" style="4" customWidth="1"/>
    <col min="4610" max="4610" width="6.83203125" style="4" customWidth="1"/>
    <col min="4611" max="4611" width="6.27734375" style="4" customWidth="1"/>
    <col min="4612" max="4612" width="6.1640625" style="4" customWidth="1"/>
    <col min="4613" max="4613" width="11.83203125" style="4" customWidth="1"/>
    <col min="4614" max="4615" width="4.83203125" style="4" customWidth="1"/>
    <col min="4616" max="4616" width="6.1640625" style="4" customWidth="1"/>
    <col min="4617" max="4617" width="6.5546875" style="4" customWidth="1"/>
    <col min="4618" max="4618" width="6.71875" style="4" customWidth="1"/>
    <col min="4619" max="4864" width="9.1640625" style="4"/>
    <col min="4865" max="4865" width="12.71875" style="4" customWidth="1"/>
    <col min="4866" max="4866" width="6.83203125" style="4" customWidth="1"/>
    <col min="4867" max="4867" width="6.27734375" style="4" customWidth="1"/>
    <col min="4868" max="4868" width="6.1640625" style="4" customWidth="1"/>
    <col min="4869" max="4869" width="11.83203125" style="4" customWidth="1"/>
    <col min="4870" max="4871" width="4.83203125" style="4" customWidth="1"/>
    <col min="4872" max="4872" width="6.1640625" style="4" customWidth="1"/>
    <col min="4873" max="4873" width="6.5546875" style="4" customWidth="1"/>
    <col min="4874" max="4874" width="6.71875" style="4" customWidth="1"/>
    <col min="4875" max="5120" width="9.1640625" style="4"/>
    <col min="5121" max="5121" width="12.71875" style="4" customWidth="1"/>
    <col min="5122" max="5122" width="6.83203125" style="4" customWidth="1"/>
    <col min="5123" max="5123" width="6.27734375" style="4" customWidth="1"/>
    <col min="5124" max="5124" width="6.1640625" style="4" customWidth="1"/>
    <col min="5125" max="5125" width="11.83203125" style="4" customWidth="1"/>
    <col min="5126" max="5127" width="4.83203125" style="4" customWidth="1"/>
    <col min="5128" max="5128" width="6.1640625" style="4" customWidth="1"/>
    <col min="5129" max="5129" width="6.5546875" style="4" customWidth="1"/>
    <col min="5130" max="5130" width="6.71875" style="4" customWidth="1"/>
    <col min="5131" max="5376" width="9.1640625" style="4"/>
    <col min="5377" max="5377" width="12.71875" style="4" customWidth="1"/>
    <col min="5378" max="5378" width="6.83203125" style="4" customWidth="1"/>
    <col min="5379" max="5379" width="6.27734375" style="4" customWidth="1"/>
    <col min="5380" max="5380" width="6.1640625" style="4" customWidth="1"/>
    <col min="5381" max="5381" width="11.83203125" style="4" customWidth="1"/>
    <col min="5382" max="5383" width="4.83203125" style="4" customWidth="1"/>
    <col min="5384" max="5384" width="6.1640625" style="4" customWidth="1"/>
    <col min="5385" max="5385" width="6.5546875" style="4" customWidth="1"/>
    <col min="5386" max="5386" width="6.71875" style="4" customWidth="1"/>
    <col min="5387" max="5632" width="9.1640625" style="4"/>
    <col min="5633" max="5633" width="12.71875" style="4" customWidth="1"/>
    <col min="5634" max="5634" width="6.83203125" style="4" customWidth="1"/>
    <col min="5635" max="5635" width="6.27734375" style="4" customWidth="1"/>
    <col min="5636" max="5636" width="6.1640625" style="4" customWidth="1"/>
    <col min="5637" max="5637" width="11.83203125" style="4" customWidth="1"/>
    <col min="5638" max="5639" width="4.83203125" style="4" customWidth="1"/>
    <col min="5640" max="5640" width="6.1640625" style="4" customWidth="1"/>
    <col min="5641" max="5641" width="6.5546875" style="4" customWidth="1"/>
    <col min="5642" max="5642" width="6.71875" style="4" customWidth="1"/>
    <col min="5643" max="5888" width="9.1640625" style="4"/>
    <col min="5889" max="5889" width="12.71875" style="4" customWidth="1"/>
    <col min="5890" max="5890" width="6.83203125" style="4" customWidth="1"/>
    <col min="5891" max="5891" width="6.27734375" style="4" customWidth="1"/>
    <col min="5892" max="5892" width="6.1640625" style="4" customWidth="1"/>
    <col min="5893" max="5893" width="11.83203125" style="4" customWidth="1"/>
    <col min="5894" max="5895" width="4.83203125" style="4" customWidth="1"/>
    <col min="5896" max="5896" width="6.1640625" style="4" customWidth="1"/>
    <col min="5897" max="5897" width="6.5546875" style="4" customWidth="1"/>
    <col min="5898" max="5898" width="6.71875" style="4" customWidth="1"/>
    <col min="5899" max="6144" width="9.1640625" style="4"/>
    <col min="6145" max="6145" width="12.71875" style="4" customWidth="1"/>
    <col min="6146" max="6146" width="6.83203125" style="4" customWidth="1"/>
    <col min="6147" max="6147" width="6.27734375" style="4" customWidth="1"/>
    <col min="6148" max="6148" width="6.1640625" style="4" customWidth="1"/>
    <col min="6149" max="6149" width="11.83203125" style="4" customWidth="1"/>
    <col min="6150" max="6151" width="4.83203125" style="4" customWidth="1"/>
    <col min="6152" max="6152" width="6.1640625" style="4" customWidth="1"/>
    <col min="6153" max="6153" width="6.5546875" style="4" customWidth="1"/>
    <col min="6154" max="6154" width="6.71875" style="4" customWidth="1"/>
    <col min="6155" max="6400" width="9.1640625" style="4"/>
    <col min="6401" max="6401" width="12.71875" style="4" customWidth="1"/>
    <col min="6402" max="6402" width="6.83203125" style="4" customWidth="1"/>
    <col min="6403" max="6403" width="6.27734375" style="4" customWidth="1"/>
    <col min="6404" max="6404" width="6.1640625" style="4" customWidth="1"/>
    <col min="6405" max="6405" width="11.83203125" style="4" customWidth="1"/>
    <col min="6406" max="6407" width="4.83203125" style="4" customWidth="1"/>
    <col min="6408" max="6408" width="6.1640625" style="4" customWidth="1"/>
    <col min="6409" max="6409" width="6.5546875" style="4" customWidth="1"/>
    <col min="6410" max="6410" width="6.71875" style="4" customWidth="1"/>
    <col min="6411" max="6656" width="9.1640625" style="4"/>
    <col min="6657" max="6657" width="12.71875" style="4" customWidth="1"/>
    <col min="6658" max="6658" width="6.83203125" style="4" customWidth="1"/>
    <col min="6659" max="6659" width="6.27734375" style="4" customWidth="1"/>
    <col min="6660" max="6660" width="6.1640625" style="4" customWidth="1"/>
    <col min="6661" max="6661" width="11.83203125" style="4" customWidth="1"/>
    <col min="6662" max="6663" width="4.83203125" style="4" customWidth="1"/>
    <col min="6664" max="6664" width="6.1640625" style="4" customWidth="1"/>
    <col min="6665" max="6665" width="6.5546875" style="4" customWidth="1"/>
    <col min="6666" max="6666" width="6.71875" style="4" customWidth="1"/>
    <col min="6667" max="6912" width="9.1640625" style="4"/>
    <col min="6913" max="6913" width="12.71875" style="4" customWidth="1"/>
    <col min="6914" max="6914" width="6.83203125" style="4" customWidth="1"/>
    <col min="6915" max="6915" width="6.27734375" style="4" customWidth="1"/>
    <col min="6916" max="6916" width="6.1640625" style="4" customWidth="1"/>
    <col min="6917" max="6917" width="11.83203125" style="4" customWidth="1"/>
    <col min="6918" max="6919" width="4.83203125" style="4" customWidth="1"/>
    <col min="6920" max="6920" width="6.1640625" style="4" customWidth="1"/>
    <col min="6921" max="6921" width="6.5546875" style="4" customWidth="1"/>
    <col min="6922" max="6922" width="6.71875" style="4" customWidth="1"/>
    <col min="6923" max="7168" width="9.1640625" style="4"/>
    <col min="7169" max="7169" width="12.71875" style="4" customWidth="1"/>
    <col min="7170" max="7170" width="6.83203125" style="4" customWidth="1"/>
    <col min="7171" max="7171" width="6.27734375" style="4" customWidth="1"/>
    <col min="7172" max="7172" width="6.1640625" style="4" customWidth="1"/>
    <col min="7173" max="7173" width="11.83203125" style="4" customWidth="1"/>
    <col min="7174" max="7175" width="4.83203125" style="4" customWidth="1"/>
    <col min="7176" max="7176" width="6.1640625" style="4" customWidth="1"/>
    <col min="7177" max="7177" width="6.5546875" style="4" customWidth="1"/>
    <col min="7178" max="7178" width="6.71875" style="4" customWidth="1"/>
    <col min="7179" max="7424" width="9.1640625" style="4"/>
    <col min="7425" max="7425" width="12.71875" style="4" customWidth="1"/>
    <col min="7426" max="7426" width="6.83203125" style="4" customWidth="1"/>
    <col min="7427" max="7427" width="6.27734375" style="4" customWidth="1"/>
    <col min="7428" max="7428" width="6.1640625" style="4" customWidth="1"/>
    <col min="7429" max="7429" width="11.83203125" style="4" customWidth="1"/>
    <col min="7430" max="7431" width="4.83203125" style="4" customWidth="1"/>
    <col min="7432" max="7432" width="6.1640625" style="4" customWidth="1"/>
    <col min="7433" max="7433" width="6.5546875" style="4" customWidth="1"/>
    <col min="7434" max="7434" width="6.71875" style="4" customWidth="1"/>
    <col min="7435" max="7680" width="9.1640625" style="4"/>
    <col min="7681" max="7681" width="12.71875" style="4" customWidth="1"/>
    <col min="7682" max="7682" width="6.83203125" style="4" customWidth="1"/>
    <col min="7683" max="7683" width="6.27734375" style="4" customWidth="1"/>
    <col min="7684" max="7684" width="6.1640625" style="4" customWidth="1"/>
    <col min="7685" max="7685" width="11.83203125" style="4" customWidth="1"/>
    <col min="7686" max="7687" width="4.83203125" style="4" customWidth="1"/>
    <col min="7688" max="7688" width="6.1640625" style="4" customWidth="1"/>
    <col min="7689" max="7689" width="6.5546875" style="4" customWidth="1"/>
    <col min="7690" max="7690" width="6.71875" style="4" customWidth="1"/>
    <col min="7691" max="7936" width="9.1640625" style="4"/>
    <col min="7937" max="7937" width="12.71875" style="4" customWidth="1"/>
    <col min="7938" max="7938" width="6.83203125" style="4" customWidth="1"/>
    <col min="7939" max="7939" width="6.27734375" style="4" customWidth="1"/>
    <col min="7940" max="7940" width="6.1640625" style="4" customWidth="1"/>
    <col min="7941" max="7941" width="11.83203125" style="4" customWidth="1"/>
    <col min="7942" max="7943" width="4.83203125" style="4" customWidth="1"/>
    <col min="7944" max="7944" width="6.1640625" style="4" customWidth="1"/>
    <col min="7945" max="7945" width="6.5546875" style="4" customWidth="1"/>
    <col min="7946" max="7946" width="6.71875" style="4" customWidth="1"/>
    <col min="7947" max="8192" width="9.1640625" style="4"/>
    <col min="8193" max="8193" width="12.71875" style="4" customWidth="1"/>
    <col min="8194" max="8194" width="6.83203125" style="4" customWidth="1"/>
    <col min="8195" max="8195" width="6.27734375" style="4" customWidth="1"/>
    <col min="8196" max="8196" width="6.1640625" style="4" customWidth="1"/>
    <col min="8197" max="8197" width="11.83203125" style="4" customWidth="1"/>
    <col min="8198" max="8199" width="4.83203125" style="4" customWidth="1"/>
    <col min="8200" max="8200" width="6.1640625" style="4" customWidth="1"/>
    <col min="8201" max="8201" width="6.5546875" style="4" customWidth="1"/>
    <col min="8202" max="8202" width="6.71875" style="4" customWidth="1"/>
    <col min="8203" max="8448" width="9.1640625" style="4"/>
    <col min="8449" max="8449" width="12.71875" style="4" customWidth="1"/>
    <col min="8450" max="8450" width="6.83203125" style="4" customWidth="1"/>
    <col min="8451" max="8451" width="6.27734375" style="4" customWidth="1"/>
    <col min="8452" max="8452" width="6.1640625" style="4" customWidth="1"/>
    <col min="8453" max="8453" width="11.83203125" style="4" customWidth="1"/>
    <col min="8454" max="8455" width="4.83203125" style="4" customWidth="1"/>
    <col min="8456" max="8456" width="6.1640625" style="4" customWidth="1"/>
    <col min="8457" max="8457" width="6.5546875" style="4" customWidth="1"/>
    <col min="8458" max="8458" width="6.71875" style="4" customWidth="1"/>
    <col min="8459" max="8704" width="9.1640625" style="4"/>
    <col min="8705" max="8705" width="12.71875" style="4" customWidth="1"/>
    <col min="8706" max="8706" width="6.83203125" style="4" customWidth="1"/>
    <col min="8707" max="8707" width="6.27734375" style="4" customWidth="1"/>
    <col min="8708" max="8708" width="6.1640625" style="4" customWidth="1"/>
    <col min="8709" max="8709" width="11.83203125" style="4" customWidth="1"/>
    <col min="8710" max="8711" width="4.83203125" style="4" customWidth="1"/>
    <col min="8712" max="8712" width="6.1640625" style="4" customWidth="1"/>
    <col min="8713" max="8713" width="6.5546875" style="4" customWidth="1"/>
    <col min="8714" max="8714" width="6.71875" style="4" customWidth="1"/>
    <col min="8715" max="8960" width="9.1640625" style="4"/>
    <col min="8961" max="8961" width="12.71875" style="4" customWidth="1"/>
    <col min="8962" max="8962" width="6.83203125" style="4" customWidth="1"/>
    <col min="8963" max="8963" width="6.27734375" style="4" customWidth="1"/>
    <col min="8964" max="8964" width="6.1640625" style="4" customWidth="1"/>
    <col min="8965" max="8965" width="11.83203125" style="4" customWidth="1"/>
    <col min="8966" max="8967" width="4.83203125" style="4" customWidth="1"/>
    <col min="8968" max="8968" width="6.1640625" style="4" customWidth="1"/>
    <col min="8969" max="8969" width="6.5546875" style="4" customWidth="1"/>
    <col min="8970" max="8970" width="6.71875" style="4" customWidth="1"/>
    <col min="8971" max="9216" width="9.1640625" style="4"/>
    <col min="9217" max="9217" width="12.71875" style="4" customWidth="1"/>
    <col min="9218" max="9218" width="6.83203125" style="4" customWidth="1"/>
    <col min="9219" max="9219" width="6.27734375" style="4" customWidth="1"/>
    <col min="9220" max="9220" width="6.1640625" style="4" customWidth="1"/>
    <col min="9221" max="9221" width="11.83203125" style="4" customWidth="1"/>
    <col min="9222" max="9223" width="4.83203125" style="4" customWidth="1"/>
    <col min="9224" max="9224" width="6.1640625" style="4" customWidth="1"/>
    <col min="9225" max="9225" width="6.5546875" style="4" customWidth="1"/>
    <col min="9226" max="9226" width="6.71875" style="4" customWidth="1"/>
    <col min="9227" max="9472" width="9.1640625" style="4"/>
    <col min="9473" max="9473" width="12.71875" style="4" customWidth="1"/>
    <col min="9474" max="9474" width="6.83203125" style="4" customWidth="1"/>
    <col min="9475" max="9475" width="6.27734375" style="4" customWidth="1"/>
    <col min="9476" max="9476" width="6.1640625" style="4" customWidth="1"/>
    <col min="9477" max="9477" width="11.83203125" style="4" customWidth="1"/>
    <col min="9478" max="9479" width="4.83203125" style="4" customWidth="1"/>
    <col min="9480" max="9480" width="6.1640625" style="4" customWidth="1"/>
    <col min="9481" max="9481" width="6.5546875" style="4" customWidth="1"/>
    <col min="9482" max="9482" width="6.71875" style="4" customWidth="1"/>
    <col min="9483" max="9728" width="9.1640625" style="4"/>
    <col min="9729" max="9729" width="12.71875" style="4" customWidth="1"/>
    <col min="9730" max="9730" width="6.83203125" style="4" customWidth="1"/>
    <col min="9731" max="9731" width="6.27734375" style="4" customWidth="1"/>
    <col min="9732" max="9732" width="6.1640625" style="4" customWidth="1"/>
    <col min="9733" max="9733" width="11.83203125" style="4" customWidth="1"/>
    <col min="9734" max="9735" width="4.83203125" style="4" customWidth="1"/>
    <col min="9736" max="9736" width="6.1640625" style="4" customWidth="1"/>
    <col min="9737" max="9737" width="6.5546875" style="4" customWidth="1"/>
    <col min="9738" max="9738" width="6.71875" style="4" customWidth="1"/>
    <col min="9739" max="9984" width="9.1640625" style="4"/>
    <col min="9985" max="9985" width="12.71875" style="4" customWidth="1"/>
    <col min="9986" max="9986" width="6.83203125" style="4" customWidth="1"/>
    <col min="9987" max="9987" width="6.27734375" style="4" customWidth="1"/>
    <col min="9988" max="9988" width="6.1640625" style="4" customWidth="1"/>
    <col min="9989" max="9989" width="11.83203125" style="4" customWidth="1"/>
    <col min="9990" max="9991" width="4.83203125" style="4" customWidth="1"/>
    <col min="9992" max="9992" width="6.1640625" style="4" customWidth="1"/>
    <col min="9993" max="9993" width="6.5546875" style="4" customWidth="1"/>
    <col min="9994" max="9994" width="6.71875" style="4" customWidth="1"/>
    <col min="9995" max="10240" width="9.1640625" style="4"/>
    <col min="10241" max="10241" width="12.71875" style="4" customWidth="1"/>
    <col min="10242" max="10242" width="6.83203125" style="4" customWidth="1"/>
    <col min="10243" max="10243" width="6.27734375" style="4" customWidth="1"/>
    <col min="10244" max="10244" width="6.1640625" style="4" customWidth="1"/>
    <col min="10245" max="10245" width="11.83203125" style="4" customWidth="1"/>
    <col min="10246" max="10247" width="4.83203125" style="4" customWidth="1"/>
    <col min="10248" max="10248" width="6.1640625" style="4" customWidth="1"/>
    <col min="10249" max="10249" width="6.5546875" style="4" customWidth="1"/>
    <col min="10250" max="10250" width="6.71875" style="4" customWidth="1"/>
    <col min="10251" max="10496" width="9.1640625" style="4"/>
    <col min="10497" max="10497" width="12.71875" style="4" customWidth="1"/>
    <col min="10498" max="10498" width="6.83203125" style="4" customWidth="1"/>
    <col min="10499" max="10499" width="6.27734375" style="4" customWidth="1"/>
    <col min="10500" max="10500" width="6.1640625" style="4" customWidth="1"/>
    <col min="10501" max="10501" width="11.83203125" style="4" customWidth="1"/>
    <col min="10502" max="10503" width="4.83203125" style="4" customWidth="1"/>
    <col min="10504" max="10504" width="6.1640625" style="4" customWidth="1"/>
    <col min="10505" max="10505" width="6.5546875" style="4" customWidth="1"/>
    <col min="10506" max="10506" width="6.71875" style="4" customWidth="1"/>
    <col min="10507" max="10752" width="9.1640625" style="4"/>
    <col min="10753" max="10753" width="12.71875" style="4" customWidth="1"/>
    <col min="10754" max="10754" width="6.83203125" style="4" customWidth="1"/>
    <col min="10755" max="10755" width="6.27734375" style="4" customWidth="1"/>
    <col min="10756" max="10756" width="6.1640625" style="4" customWidth="1"/>
    <col min="10757" max="10757" width="11.83203125" style="4" customWidth="1"/>
    <col min="10758" max="10759" width="4.83203125" style="4" customWidth="1"/>
    <col min="10760" max="10760" width="6.1640625" style="4" customWidth="1"/>
    <col min="10761" max="10761" width="6.5546875" style="4" customWidth="1"/>
    <col min="10762" max="10762" width="6.71875" style="4" customWidth="1"/>
    <col min="10763" max="11008" width="9.1640625" style="4"/>
    <col min="11009" max="11009" width="12.71875" style="4" customWidth="1"/>
    <col min="11010" max="11010" width="6.83203125" style="4" customWidth="1"/>
    <col min="11011" max="11011" width="6.27734375" style="4" customWidth="1"/>
    <col min="11012" max="11012" width="6.1640625" style="4" customWidth="1"/>
    <col min="11013" max="11013" width="11.83203125" style="4" customWidth="1"/>
    <col min="11014" max="11015" width="4.83203125" style="4" customWidth="1"/>
    <col min="11016" max="11016" width="6.1640625" style="4" customWidth="1"/>
    <col min="11017" max="11017" width="6.5546875" style="4" customWidth="1"/>
    <col min="11018" max="11018" width="6.71875" style="4" customWidth="1"/>
    <col min="11019" max="11264" width="9.1640625" style="4"/>
    <col min="11265" max="11265" width="12.71875" style="4" customWidth="1"/>
    <col min="11266" max="11266" width="6.83203125" style="4" customWidth="1"/>
    <col min="11267" max="11267" width="6.27734375" style="4" customWidth="1"/>
    <col min="11268" max="11268" width="6.1640625" style="4" customWidth="1"/>
    <col min="11269" max="11269" width="11.83203125" style="4" customWidth="1"/>
    <col min="11270" max="11271" width="4.83203125" style="4" customWidth="1"/>
    <col min="11272" max="11272" width="6.1640625" style="4" customWidth="1"/>
    <col min="11273" max="11273" width="6.5546875" style="4" customWidth="1"/>
    <col min="11274" max="11274" width="6.71875" style="4" customWidth="1"/>
    <col min="11275" max="11520" width="9.1640625" style="4"/>
    <col min="11521" max="11521" width="12.71875" style="4" customWidth="1"/>
    <col min="11522" max="11522" width="6.83203125" style="4" customWidth="1"/>
    <col min="11523" max="11523" width="6.27734375" style="4" customWidth="1"/>
    <col min="11524" max="11524" width="6.1640625" style="4" customWidth="1"/>
    <col min="11525" max="11525" width="11.83203125" style="4" customWidth="1"/>
    <col min="11526" max="11527" width="4.83203125" style="4" customWidth="1"/>
    <col min="11528" max="11528" width="6.1640625" style="4" customWidth="1"/>
    <col min="11529" max="11529" width="6.5546875" style="4" customWidth="1"/>
    <col min="11530" max="11530" width="6.71875" style="4" customWidth="1"/>
    <col min="11531" max="11776" width="9.1640625" style="4"/>
    <col min="11777" max="11777" width="12.71875" style="4" customWidth="1"/>
    <col min="11778" max="11778" width="6.83203125" style="4" customWidth="1"/>
    <col min="11779" max="11779" width="6.27734375" style="4" customWidth="1"/>
    <col min="11780" max="11780" width="6.1640625" style="4" customWidth="1"/>
    <col min="11781" max="11781" width="11.83203125" style="4" customWidth="1"/>
    <col min="11782" max="11783" width="4.83203125" style="4" customWidth="1"/>
    <col min="11784" max="11784" width="6.1640625" style="4" customWidth="1"/>
    <col min="11785" max="11785" width="6.5546875" style="4" customWidth="1"/>
    <col min="11786" max="11786" width="6.71875" style="4" customWidth="1"/>
    <col min="11787" max="12032" width="9.1640625" style="4"/>
    <col min="12033" max="12033" width="12.71875" style="4" customWidth="1"/>
    <col min="12034" max="12034" width="6.83203125" style="4" customWidth="1"/>
    <col min="12035" max="12035" width="6.27734375" style="4" customWidth="1"/>
    <col min="12036" max="12036" width="6.1640625" style="4" customWidth="1"/>
    <col min="12037" max="12037" width="11.83203125" style="4" customWidth="1"/>
    <col min="12038" max="12039" width="4.83203125" style="4" customWidth="1"/>
    <col min="12040" max="12040" width="6.1640625" style="4" customWidth="1"/>
    <col min="12041" max="12041" width="6.5546875" style="4" customWidth="1"/>
    <col min="12042" max="12042" width="6.71875" style="4" customWidth="1"/>
    <col min="12043" max="12288" width="9.1640625" style="4"/>
    <col min="12289" max="12289" width="12.71875" style="4" customWidth="1"/>
    <col min="12290" max="12290" width="6.83203125" style="4" customWidth="1"/>
    <col min="12291" max="12291" width="6.27734375" style="4" customWidth="1"/>
    <col min="12292" max="12292" width="6.1640625" style="4" customWidth="1"/>
    <col min="12293" max="12293" width="11.83203125" style="4" customWidth="1"/>
    <col min="12294" max="12295" width="4.83203125" style="4" customWidth="1"/>
    <col min="12296" max="12296" width="6.1640625" style="4" customWidth="1"/>
    <col min="12297" max="12297" width="6.5546875" style="4" customWidth="1"/>
    <col min="12298" max="12298" width="6.71875" style="4" customWidth="1"/>
    <col min="12299" max="12544" width="9.1640625" style="4"/>
    <col min="12545" max="12545" width="12.71875" style="4" customWidth="1"/>
    <col min="12546" max="12546" width="6.83203125" style="4" customWidth="1"/>
    <col min="12547" max="12547" width="6.27734375" style="4" customWidth="1"/>
    <col min="12548" max="12548" width="6.1640625" style="4" customWidth="1"/>
    <col min="12549" max="12549" width="11.83203125" style="4" customWidth="1"/>
    <col min="12550" max="12551" width="4.83203125" style="4" customWidth="1"/>
    <col min="12552" max="12552" width="6.1640625" style="4" customWidth="1"/>
    <col min="12553" max="12553" width="6.5546875" style="4" customWidth="1"/>
    <col min="12554" max="12554" width="6.71875" style="4" customWidth="1"/>
    <col min="12555" max="12800" width="9.1640625" style="4"/>
    <col min="12801" max="12801" width="12.71875" style="4" customWidth="1"/>
    <col min="12802" max="12802" width="6.83203125" style="4" customWidth="1"/>
    <col min="12803" max="12803" width="6.27734375" style="4" customWidth="1"/>
    <col min="12804" max="12804" width="6.1640625" style="4" customWidth="1"/>
    <col min="12805" max="12805" width="11.83203125" style="4" customWidth="1"/>
    <col min="12806" max="12807" width="4.83203125" style="4" customWidth="1"/>
    <col min="12808" max="12808" width="6.1640625" style="4" customWidth="1"/>
    <col min="12809" max="12809" width="6.5546875" style="4" customWidth="1"/>
    <col min="12810" max="12810" width="6.71875" style="4" customWidth="1"/>
    <col min="12811" max="13056" width="9.1640625" style="4"/>
    <col min="13057" max="13057" width="12.71875" style="4" customWidth="1"/>
    <col min="13058" max="13058" width="6.83203125" style="4" customWidth="1"/>
    <col min="13059" max="13059" width="6.27734375" style="4" customWidth="1"/>
    <col min="13060" max="13060" width="6.1640625" style="4" customWidth="1"/>
    <col min="13061" max="13061" width="11.83203125" style="4" customWidth="1"/>
    <col min="13062" max="13063" width="4.83203125" style="4" customWidth="1"/>
    <col min="13064" max="13064" width="6.1640625" style="4" customWidth="1"/>
    <col min="13065" max="13065" width="6.5546875" style="4" customWidth="1"/>
    <col min="13066" max="13066" width="6.71875" style="4" customWidth="1"/>
    <col min="13067" max="13312" width="9.1640625" style="4"/>
    <col min="13313" max="13313" width="12.71875" style="4" customWidth="1"/>
    <col min="13314" max="13314" width="6.83203125" style="4" customWidth="1"/>
    <col min="13315" max="13315" width="6.27734375" style="4" customWidth="1"/>
    <col min="13316" max="13316" width="6.1640625" style="4" customWidth="1"/>
    <col min="13317" max="13317" width="11.83203125" style="4" customWidth="1"/>
    <col min="13318" max="13319" width="4.83203125" style="4" customWidth="1"/>
    <col min="13320" max="13320" width="6.1640625" style="4" customWidth="1"/>
    <col min="13321" max="13321" width="6.5546875" style="4" customWidth="1"/>
    <col min="13322" max="13322" width="6.71875" style="4" customWidth="1"/>
    <col min="13323" max="13568" width="9.1640625" style="4"/>
    <col min="13569" max="13569" width="12.71875" style="4" customWidth="1"/>
    <col min="13570" max="13570" width="6.83203125" style="4" customWidth="1"/>
    <col min="13571" max="13571" width="6.27734375" style="4" customWidth="1"/>
    <col min="13572" max="13572" width="6.1640625" style="4" customWidth="1"/>
    <col min="13573" max="13573" width="11.83203125" style="4" customWidth="1"/>
    <col min="13574" max="13575" width="4.83203125" style="4" customWidth="1"/>
    <col min="13576" max="13576" width="6.1640625" style="4" customWidth="1"/>
    <col min="13577" max="13577" width="6.5546875" style="4" customWidth="1"/>
    <col min="13578" max="13578" width="6.71875" style="4" customWidth="1"/>
    <col min="13579" max="13824" width="9.1640625" style="4"/>
    <col min="13825" max="13825" width="12.71875" style="4" customWidth="1"/>
    <col min="13826" max="13826" width="6.83203125" style="4" customWidth="1"/>
    <col min="13827" max="13827" width="6.27734375" style="4" customWidth="1"/>
    <col min="13828" max="13828" width="6.1640625" style="4" customWidth="1"/>
    <col min="13829" max="13829" width="11.83203125" style="4" customWidth="1"/>
    <col min="13830" max="13831" width="4.83203125" style="4" customWidth="1"/>
    <col min="13832" max="13832" width="6.1640625" style="4" customWidth="1"/>
    <col min="13833" max="13833" width="6.5546875" style="4" customWidth="1"/>
    <col min="13834" max="13834" width="6.71875" style="4" customWidth="1"/>
    <col min="13835" max="14080" width="9.1640625" style="4"/>
    <col min="14081" max="14081" width="12.71875" style="4" customWidth="1"/>
    <col min="14082" max="14082" width="6.83203125" style="4" customWidth="1"/>
    <col min="14083" max="14083" width="6.27734375" style="4" customWidth="1"/>
    <col min="14084" max="14084" width="6.1640625" style="4" customWidth="1"/>
    <col min="14085" max="14085" width="11.83203125" style="4" customWidth="1"/>
    <col min="14086" max="14087" width="4.83203125" style="4" customWidth="1"/>
    <col min="14088" max="14088" width="6.1640625" style="4" customWidth="1"/>
    <col min="14089" max="14089" width="6.5546875" style="4" customWidth="1"/>
    <col min="14090" max="14090" width="6.71875" style="4" customWidth="1"/>
    <col min="14091" max="14336" width="9.1640625" style="4"/>
    <col min="14337" max="14337" width="12.71875" style="4" customWidth="1"/>
    <col min="14338" max="14338" width="6.83203125" style="4" customWidth="1"/>
    <col min="14339" max="14339" width="6.27734375" style="4" customWidth="1"/>
    <col min="14340" max="14340" width="6.1640625" style="4" customWidth="1"/>
    <col min="14341" max="14341" width="11.83203125" style="4" customWidth="1"/>
    <col min="14342" max="14343" width="4.83203125" style="4" customWidth="1"/>
    <col min="14344" max="14344" width="6.1640625" style="4" customWidth="1"/>
    <col min="14345" max="14345" width="6.5546875" style="4" customWidth="1"/>
    <col min="14346" max="14346" width="6.71875" style="4" customWidth="1"/>
    <col min="14347" max="14592" width="9.1640625" style="4"/>
    <col min="14593" max="14593" width="12.71875" style="4" customWidth="1"/>
    <col min="14594" max="14594" width="6.83203125" style="4" customWidth="1"/>
    <col min="14595" max="14595" width="6.27734375" style="4" customWidth="1"/>
    <col min="14596" max="14596" width="6.1640625" style="4" customWidth="1"/>
    <col min="14597" max="14597" width="11.83203125" style="4" customWidth="1"/>
    <col min="14598" max="14599" width="4.83203125" style="4" customWidth="1"/>
    <col min="14600" max="14600" width="6.1640625" style="4" customWidth="1"/>
    <col min="14601" max="14601" width="6.5546875" style="4" customWidth="1"/>
    <col min="14602" max="14602" width="6.71875" style="4" customWidth="1"/>
    <col min="14603" max="14848" width="9.1640625" style="4"/>
    <col min="14849" max="14849" width="12.71875" style="4" customWidth="1"/>
    <col min="14850" max="14850" width="6.83203125" style="4" customWidth="1"/>
    <col min="14851" max="14851" width="6.27734375" style="4" customWidth="1"/>
    <col min="14852" max="14852" width="6.1640625" style="4" customWidth="1"/>
    <col min="14853" max="14853" width="11.83203125" style="4" customWidth="1"/>
    <col min="14854" max="14855" width="4.83203125" style="4" customWidth="1"/>
    <col min="14856" max="14856" width="6.1640625" style="4" customWidth="1"/>
    <col min="14857" max="14857" width="6.5546875" style="4" customWidth="1"/>
    <col min="14858" max="14858" width="6.71875" style="4" customWidth="1"/>
    <col min="14859" max="15104" width="9.1640625" style="4"/>
    <col min="15105" max="15105" width="12.71875" style="4" customWidth="1"/>
    <col min="15106" max="15106" width="6.83203125" style="4" customWidth="1"/>
    <col min="15107" max="15107" width="6.27734375" style="4" customWidth="1"/>
    <col min="15108" max="15108" width="6.1640625" style="4" customWidth="1"/>
    <col min="15109" max="15109" width="11.83203125" style="4" customWidth="1"/>
    <col min="15110" max="15111" width="4.83203125" style="4" customWidth="1"/>
    <col min="15112" max="15112" width="6.1640625" style="4" customWidth="1"/>
    <col min="15113" max="15113" width="6.5546875" style="4" customWidth="1"/>
    <col min="15114" max="15114" width="6.71875" style="4" customWidth="1"/>
    <col min="15115" max="15360" width="9.1640625" style="4"/>
    <col min="15361" max="15361" width="12.71875" style="4" customWidth="1"/>
    <col min="15362" max="15362" width="6.83203125" style="4" customWidth="1"/>
    <col min="15363" max="15363" width="6.27734375" style="4" customWidth="1"/>
    <col min="15364" max="15364" width="6.1640625" style="4" customWidth="1"/>
    <col min="15365" max="15365" width="11.83203125" style="4" customWidth="1"/>
    <col min="15366" max="15367" width="4.83203125" style="4" customWidth="1"/>
    <col min="15368" max="15368" width="6.1640625" style="4" customWidth="1"/>
    <col min="15369" max="15369" width="6.5546875" style="4" customWidth="1"/>
    <col min="15370" max="15370" width="6.71875" style="4" customWidth="1"/>
    <col min="15371" max="15616" width="9.1640625" style="4"/>
    <col min="15617" max="15617" width="12.71875" style="4" customWidth="1"/>
    <col min="15618" max="15618" width="6.83203125" style="4" customWidth="1"/>
    <col min="15619" max="15619" width="6.27734375" style="4" customWidth="1"/>
    <col min="15620" max="15620" width="6.1640625" style="4" customWidth="1"/>
    <col min="15621" max="15621" width="11.83203125" style="4" customWidth="1"/>
    <col min="15622" max="15623" width="4.83203125" style="4" customWidth="1"/>
    <col min="15624" max="15624" width="6.1640625" style="4" customWidth="1"/>
    <col min="15625" max="15625" width="6.5546875" style="4" customWidth="1"/>
    <col min="15626" max="15626" width="6.71875" style="4" customWidth="1"/>
    <col min="15627" max="15872" width="9.1640625" style="4"/>
    <col min="15873" max="15873" width="12.71875" style="4" customWidth="1"/>
    <col min="15874" max="15874" width="6.83203125" style="4" customWidth="1"/>
    <col min="15875" max="15875" width="6.27734375" style="4" customWidth="1"/>
    <col min="15876" max="15876" width="6.1640625" style="4" customWidth="1"/>
    <col min="15877" max="15877" width="11.83203125" style="4" customWidth="1"/>
    <col min="15878" max="15879" width="4.83203125" style="4" customWidth="1"/>
    <col min="15880" max="15880" width="6.1640625" style="4" customWidth="1"/>
    <col min="15881" max="15881" width="6.5546875" style="4" customWidth="1"/>
    <col min="15882" max="15882" width="6.71875" style="4" customWidth="1"/>
    <col min="15883" max="16128" width="9.1640625" style="4"/>
    <col min="16129" max="16129" width="12.71875" style="4" customWidth="1"/>
    <col min="16130" max="16130" width="6.83203125" style="4" customWidth="1"/>
    <col min="16131" max="16131" width="6.27734375" style="4" customWidth="1"/>
    <col min="16132" max="16132" width="6.1640625" style="4" customWidth="1"/>
    <col min="16133" max="16133" width="11.83203125" style="4" customWidth="1"/>
    <col min="16134" max="16135" width="4.83203125" style="4" customWidth="1"/>
    <col min="16136" max="16136" width="6.1640625" style="4" customWidth="1"/>
    <col min="16137" max="16137" width="6.5546875" style="4" customWidth="1"/>
    <col min="16138" max="16138" width="6.71875" style="4" customWidth="1"/>
    <col min="16139" max="16384" width="9.1640625" style="4"/>
  </cols>
  <sheetData>
    <row r="1" spans="1:7" ht="15" x14ac:dyDescent="0.5">
      <c r="A1" s="3" t="s">
        <v>67</v>
      </c>
      <c r="B1" s="28"/>
    </row>
    <row r="2" spans="1:7" ht="15" x14ac:dyDescent="0.5">
      <c r="A2" s="3" t="s">
        <v>66</v>
      </c>
      <c r="B2" s="28"/>
    </row>
    <row r="3" spans="1:7" x14ac:dyDescent="0.4">
      <c r="A3" s="3"/>
      <c r="B3" s="10"/>
    </row>
    <row r="4" spans="1:7" x14ac:dyDescent="0.4">
      <c r="A4" s="3"/>
      <c r="B4" s="10"/>
    </row>
    <row r="5" spans="1:7" x14ac:dyDescent="0.4">
      <c r="A5" s="3" t="s">
        <v>68</v>
      </c>
      <c r="B5" s="10" t="s">
        <v>39</v>
      </c>
      <c r="C5" s="10" t="s">
        <v>40</v>
      </c>
      <c r="D5" s="10" t="s">
        <v>41</v>
      </c>
      <c r="E5" s="10" t="s">
        <v>42</v>
      </c>
      <c r="F5" s="10" t="s">
        <v>43</v>
      </c>
      <c r="G5" s="10" t="s">
        <v>44</v>
      </c>
    </row>
    <row r="6" spans="1:7" x14ac:dyDescent="0.4">
      <c r="A6" s="29" t="s">
        <v>69</v>
      </c>
      <c r="B6" s="10">
        <v>29</v>
      </c>
      <c r="C6" s="4">
        <v>74</v>
      </c>
      <c r="D6" s="4">
        <v>33</v>
      </c>
      <c r="E6" s="4">
        <v>25</v>
      </c>
      <c r="F6" s="30">
        <v>31</v>
      </c>
      <c r="G6" s="30">
        <v>21</v>
      </c>
    </row>
    <row r="7" spans="1:7" x14ac:dyDescent="0.4">
      <c r="A7" s="10"/>
      <c r="B7" s="31"/>
    </row>
    <row r="8" spans="1:7" x14ac:dyDescent="0.4">
      <c r="A8" s="10"/>
      <c r="B8" s="31"/>
    </row>
    <row r="9" spans="1:7" x14ac:dyDescent="0.4">
      <c r="A9" s="10" t="s">
        <v>70</v>
      </c>
    </row>
    <row r="10" spans="1:7" x14ac:dyDescent="0.4">
      <c r="A10" s="10" t="s">
        <v>46</v>
      </c>
    </row>
    <row r="11" spans="1:7" x14ac:dyDescent="0.4">
      <c r="A11" s="10" t="s">
        <v>71</v>
      </c>
    </row>
    <row r="12" spans="1:7" x14ac:dyDescent="0.4">
      <c r="A12" s="10" t="s">
        <v>72</v>
      </c>
    </row>
    <row r="13" spans="1:7" ht="15" x14ac:dyDescent="0.5">
      <c r="A13" s="1"/>
      <c r="B13" s="11"/>
      <c r="C13" s="11" t="s">
        <v>2</v>
      </c>
      <c r="D13" s="11" t="s">
        <v>3</v>
      </c>
      <c r="E13" s="11" t="s">
        <v>4</v>
      </c>
    </row>
    <row r="14" spans="1:7" ht="15" x14ac:dyDescent="0.5">
      <c r="A14" s="32"/>
      <c r="B14" s="5" t="s">
        <v>45</v>
      </c>
      <c r="C14" s="11">
        <v>0</v>
      </c>
      <c r="D14" s="11">
        <v>0</v>
      </c>
      <c r="E14" s="11">
        <v>0</v>
      </c>
    </row>
    <row r="15" spans="1:7" ht="15" x14ac:dyDescent="0.5">
      <c r="A15" s="33"/>
      <c r="B15" s="34">
        <v>21</v>
      </c>
      <c r="C15" s="23">
        <f>B15/B21</f>
        <v>9.8591549295774641E-2</v>
      </c>
      <c r="D15" s="23">
        <f>1/6</f>
        <v>0.16666666666666666</v>
      </c>
      <c r="E15" s="23">
        <f t="shared" ref="E15:E20" si="0">D15-C15</f>
        <v>6.8075117370892016E-2</v>
      </c>
    </row>
    <row r="16" spans="1:7" ht="15" x14ac:dyDescent="0.5">
      <c r="A16" s="35"/>
      <c r="B16" s="34">
        <v>25</v>
      </c>
      <c r="C16" s="23">
        <f>B16/B$21+C15</f>
        <v>0.215962441314554</v>
      </c>
      <c r="D16" s="23">
        <f>2/6</f>
        <v>0.33333333333333331</v>
      </c>
      <c r="E16" s="23">
        <f t="shared" si="0"/>
        <v>0.11737089201877932</v>
      </c>
    </row>
    <row r="17" spans="1:5" ht="15" x14ac:dyDescent="0.5">
      <c r="A17" s="35"/>
      <c r="B17" s="34">
        <v>29</v>
      </c>
      <c r="C17" s="23">
        <f>B17/B$21+C16</f>
        <v>0.352112676056338</v>
      </c>
      <c r="D17" s="23">
        <f>3/6</f>
        <v>0.5</v>
      </c>
      <c r="E17" s="23">
        <f t="shared" si="0"/>
        <v>0.147887323943662</v>
      </c>
    </row>
    <row r="18" spans="1:5" ht="15" x14ac:dyDescent="0.5">
      <c r="A18" s="35"/>
      <c r="B18" s="34">
        <v>31</v>
      </c>
      <c r="C18" s="23">
        <f>B18/B$21+C17</f>
        <v>0.49765258215962438</v>
      </c>
      <c r="D18" s="23">
        <f>4/6</f>
        <v>0.66666666666666663</v>
      </c>
      <c r="E18" s="23">
        <f t="shared" si="0"/>
        <v>0.16901408450704225</v>
      </c>
    </row>
    <row r="19" spans="1:5" ht="15" x14ac:dyDescent="0.5">
      <c r="A19" s="35"/>
      <c r="B19" s="34">
        <v>33</v>
      </c>
      <c r="C19" s="23">
        <f>B19/B$21+C18</f>
        <v>0.65258215962441313</v>
      </c>
      <c r="D19" s="23">
        <f>5/6</f>
        <v>0.83333333333333337</v>
      </c>
      <c r="E19" s="23">
        <f t="shared" si="0"/>
        <v>0.18075117370892024</v>
      </c>
    </row>
    <row r="20" spans="1:5" ht="15" x14ac:dyDescent="0.5">
      <c r="A20" s="35"/>
      <c r="B20" s="34">
        <v>74</v>
      </c>
      <c r="C20" s="11">
        <f>B20/B$21+C19</f>
        <v>1</v>
      </c>
      <c r="D20" s="11">
        <f>6/6</f>
        <v>1</v>
      </c>
      <c r="E20" s="11">
        <f t="shared" si="0"/>
        <v>0</v>
      </c>
    </row>
    <row r="21" spans="1:5" x14ac:dyDescent="0.4">
      <c r="A21" s="5"/>
      <c r="B21" s="5">
        <f>SUM(B15:B20)</f>
        <v>213</v>
      </c>
      <c r="C21" s="11"/>
      <c r="D21">
        <f>SUM(D14:D19)</f>
        <v>2.5</v>
      </c>
      <c r="E21" s="23">
        <f>SUM(E15:E20)</f>
        <v>0.68309859154929575</v>
      </c>
    </row>
    <row r="22" spans="1:5" x14ac:dyDescent="0.4">
      <c r="A22" s="13" t="s">
        <v>0</v>
      </c>
      <c r="B22" s="13"/>
      <c r="C22" s="11"/>
      <c r="D22" s="11"/>
      <c r="E22" s="11"/>
    </row>
    <row r="23" spans="1:5" x14ac:dyDescent="0.4">
      <c r="A23" t="s">
        <v>5</v>
      </c>
      <c r="B23">
        <f>E21/D21</f>
        <v>0.27323943661971828</v>
      </c>
      <c r="C23"/>
      <c r="D23"/>
      <c r="E23">
        <v>0</v>
      </c>
    </row>
    <row r="24" spans="1:5" x14ac:dyDescent="0.4">
      <c r="E24" s="4">
        <v>1</v>
      </c>
    </row>
    <row r="25" spans="1:5" x14ac:dyDescent="0.4">
      <c r="A25" s="4" t="s">
        <v>47</v>
      </c>
    </row>
    <row r="28" spans="1:5" x14ac:dyDescent="0.4">
      <c r="A28" s="4" t="s">
        <v>8</v>
      </c>
    </row>
    <row r="29" spans="1:5" x14ac:dyDescent="0.4">
      <c r="A29" s="4">
        <f>B21/6</f>
        <v>35.5</v>
      </c>
    </row>
    <row r="31" spans="1:5" x14ac:dyDescent="0.4">
      <c r="A31" s="4" t="s">
        <v>10</v>
      </c>
    </row>
    <row r="32" spans="1:5" x14ac:dyDescent="0.4">
      <c r="A32" s="4" t="s">
        <v>73</v>
      </c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32"/>
  <sheetViews>
    <sheetView topLeftCell="A18" zoomScale="200" zoomScaleNormal="200" workbookViewId="0">
      <selection activeCell="D32" sqref="D32"/>
    </sheetView>
  </sheetViews>
  <sheetFormatPr defaultRowHeight="12.3" x14ac:dyDescent="0.4"/>
  <cols>
    <col min="1" max="1" width="11.1640625" customWidth="1"/>
    <col min="2" max="2" width="10.83203125" customWidth="1"/>
    <col min="3" max="3" width="9.71875" customWidth="1"/>
    <col min="4" max="4" width="11" customWidth="1"/>
    <col min="5" max="5" width="13" customWidth="1"/>
    <col min="6" max="6" width="9.71875" customWidth="1"/>
    <col min="7" max="7" width="6.71875" customWidth="1"/>
    <col min="8" max="8" width="12.71875" bestFit="1" customWidth="1"/>
    <col min="10" max="10" width="10.44140625" bestFit="1" customWidth="1"/>
    <col min="12" max="12" width="9.44140625" bestFit="1" customWidth="1"/>
    <col min="16" max="16" width="9.44140625" bestFit="1" customWidth="1"/>
  </cols>
  <sheetData>
    <row r="1" spans="1:103" x14ac:dyDescent="0.4">
      <c r="A1" s="3" t="s">
        <v>74</v>
      </c>
      <c r="B1" s="3"/>
    </row>
    <row r="2" spans="1:103" x14ac:dyDescent="0.4">
      <c r="A2" s="3" t="s">
        <v>75</v>
      </c>
      <c r="B2" s="3"/>
    </row>
    <row r="3" spans="1:103" x14ac:dyDescent="0.4">
      <c r="A3" s="3" t="s">
        <v>76</v>
      </c>
      <c r="B3" s="3"/>
    </row>
    <row r="4" spans="1:103" x14ac:dyDescent="0.4">
      <c r="A4" s="3" t="s">
        <v>77</v>
      </c>
      <c r="B4" s="5"/>
      <c r="C4" s="5"/>
    </row>
    <row r="5" spans="1:103" s="3" customFormat="1" x14ac:dyDescent="0.4">
      <c r="A5" s="3" t="s">
        <v>78</v>
      </c>
    </row>
    <row r="6" spans="1:103" x14ac:dyDescent="0.4">
      <c r="A6" s="3" t="s">
        <v>79</v>
      </c>
      <c r="B6" s="5"/>
      <c r="C6" s="5"/>
    </row>
    <row r="8" spans="1:103" x14ac:dyDescent="0.4">
      <c r="A8" s="5" t="s">
        <v>0</v>
      </c>
    </row>
    <row r="9" spans="1:103" x14ac:dyDescent="0.4">
      <c r="A9" s="3"/>
    </row>
    <row r="10" spans="1:103" s="43" customFormat="1" x14ac:dyDescent="0.4">
      <c r="A10" s="42" t="s">
        <v>59</v>
      </c>
      <c r="B10" s="43">
        <v>4000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</row>
    <row r="11" spans="1:103" x14ac:dyDescent="0.4">
      <c r="A11" s="5" t="s">
        <v>61</v>
      </c>
      <c r="B11">
        <v>1000</v>
      </c>
    </row>
    <row r="12" spans="1:103" x14ac:dyDescent="0.4">
      <c r="A12" s="5" t="s">
        <v>62</v>
      </c>
      <c r="B12">
        <v>5000</v>
      </c>
      <c r="C12" s="12" t="s">
        <v>63</v>
      </c>
      <c r="D12">
        <f>(B12-B10)/B11</f>
        <v>1</v>
      </c>
      <c r="E12" t="s">
        <v>60</v>
      </c>
      <c r="F12">
        <f>1-_xlfn.NORM.S.DIST(D12,TRUE)</f>
        <v>0.15865525393145696</v>
      </c>
    </row>
    <row r="13" spans="1:103" x14ac:dyDescent="0.4">
      <c r="C13" s="7"/>
      <c r="E13" s="7"/>
    </row>
    <row r="14" spans="1:103" x14ac:dyDescent="0.4">
      <c r="A14" t="s">
        <v>1</v>
      </c>
    </row>
    <row r="15" spans="1:103" x14ac:dyDescent="0.4">
      <c r="A15" s="5" t="s">
        <v>80</v>
      </c>
      <c r="B15">
        <v>4500</v>
      </c>
      <c r="C15" t="s">
        <v>81</v>
      </c>
      <c r="D15" t="s">
        <v>25</v>
      </c>
      <c r="E15" t="s">
        <v>81</v>
      </c>
      <c r="F15">
        <v>5500</v>
      </c>
      <c r="G15" t="s">
        <v>60</v>
      </c>
    </row>
    <row r="16" spans="1:103" x14ac:dyDescent="0.4">
      <c r="A16" s="45" t="s">
        <v>80</v>
      </c>
      <c r="B16">
        <f>(B15-B10)/B11</f>
        <v>0.5</v>
      </c>
      <c r="C16" t="s">
        <v>81</v>
      </c>
      <c r="D16" t="s">
        <v>82</v>
      </c>
      <c r="E16" t="s">
        <v>81</v>
      </c>
      <c r="F16">
        <f>(F15-B10)/B11</f>
        <v>1.5</v>
      </c>
      <c r="G16" t="s">
        <v>60</v>
      </c>
    </row>
    <row r="17" spans="1:103" x14ac:dyDescent="0.4">
      <c r="A17" s="5">
        <f>_xlfn.NORM.S.DIST(F16,TRUE)</f>
        <v>0.93319279873114191</v>
      </c>
      <c r="B17" s="7" t="s">
        <v>83</v>
      </c>
      <c r="C17" s="7">
        <f>_xlfn.NORM.S.DIST(B16,TRUE)</f>
        <v>0.69146246127401312</v>
      </c>
      <c r="D17" s="47" t="s">
        <v>58</v>
      </c>
      <c r="E17" s="47">
        <f>A17-C17</f>
        <v>0.2417303374571288</v>
      </c>
      <c r="F17" s="46"/>
      <c r="G17" s="47"/>
      <c r="H17" s="46"/>
      <c r="I17" s="47"/>
      <c r="J17" s="46"/>
      <c r="K17" s="47"/>
      <c r="L17" s="46"/>
      <c r="M17" s="47"/>
      <c r="N17" s="46"/>
      <c r="O17" s="7"/>
      <c r="P17" s="46"/>
    </row>
    <row r="18" spans="1:103" x14ac:dyDescent="0.4">
      <c r="A18" s="5"/>
    </row>
    <row r="20" spans="1:103" x14ac:dyDescent="0.4">
      <c r="A20" s="5" t="s">
        <v>8</v>
      </c>
    </row>
    <row r="21" spans="1:103" x14ac:dyDescent="0.4">
      <c r="A21" s="42" t="s">
        <v>59</v>
      </c>
      <c r="B21" s="43">
        <f>4000*7</f>
        <v>28000</v>
      </c>
      <c r="C21" s="43"/>
      <c r="D21" s="44"/>
      <c r="E21" s="44"/>
      <c r="F21" s="44"/>
    </row>
    <row r="22" spans="1:103" x14ac:dyDescent="0.4">
      <c r="A22" s="5" t="s">
        <v>61</v>
      </c>
      <c r="B22">
        <f>SQRT(1000^2*7)</f>
        <v>2645.7513110645905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</row>
    <row r="23" spans="1:103" x14ac:dyDescent="0.4">
      <c r="A23" s="5" t="s">
        <v>84</v>
      </c>
      <c r="B23">
        <v>25000</v>
      </c>
      <c r="C23" s="12" t="s">
        <v>85</v>
      </c>
      <c r="D23">
        <f>(B23-B21)/B22</f>
        <v>-1.1338934190276817</v>
      </c>
      <c r="E23" t="s">
        <v>60</v>
      </c>
      <c r="F23">
        <f>_xlfn.NORM.S.DIST(D23,TRUE)</f>
        <v>0.12841962897892831</v>
      </c>
    </row>
    <row r="24" spans="1:103" x14ac:dyDescent="0.4">
      <c r="A24" s="5"/>
      <c r="D24" s="12"/>
      <c r="F24" s="12"/>
    </row>
    <row r="25" spans="1:103" x14ac:dyDescent="0.4">
      <c r="A25" s="5" t="s">
        <v>10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</row>
    <row r="26" spans="1:103" x14ac:dyDescent="0.4">
      <c r="A26" s="42" t="s">
        <v>59</v>
      </c>
      <c r="B26" s="43">
        <f>4000</f>
        <v>4000</v>
      </c>
      <c r="C26" s="43"/>
      <c r="D26" s="44"/>
      <c r="E26" s="44"/>
      <c r="F26" s="44"/>
    </row>
    <row r="27" spans="1:103" x14ac:dyDescent="0.4">
      <c r="A27" s="5" t="s">
        <v>61</v>
      </c>
      <c r="B27">
        <f>1000/SQRT(7)</f>
        <v>377.96447300922722</v>
      </c>
    </row>
    <row r="28" spans="1:103" x14ac:dyDescent="0.4">
      <c r="A28" s="5" t="s">
        <v>62</v>
      </c>
      <c r="B28">
        <v>3800</v>
      </c>
      <c r="C28" s="12" t="s">
        <v>63</v>
      </c>
      <c r="D28">
        <f>(B28-B26)/B27</f>
        <v>-0.52915026221291817</v>
      </c>
      <c r="E28" t="s">
        <v>60</v>
      </c>
      <c r="F28">
        <f>1-_xlfn.NORM.S.DIST(D28,TRUE)</f>
        <v>0.70164939163532192</v>
      </c>
    </row>
    <row r="32" spans="1:103" x14ac:dyDescent="0.4">
      <c r="A32" s="6"/>
    </row>
  </sheetData>
  <sortState ref="B16:B21">
    <sortCondition ref="B16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1"/>
  <sheetViews>
    <sheetView topLeftCell="A8" zoomScale="200" zoomScaleNormal="200" workbookViewId="0">
      <selection activeCell="G22" sqref="G22"/>
    </sheetView>
  </sheetViews>
  <sheetFormatPr defaultColWidth="9.1640625" defaultRowHeight="12.3" x14ac:dyDescent="0.4"/>
  <cols>
    <col min="1" max="1" width="17.83203125" style="4" customWidth="1"/>
    <col min="2" max="5" width="9.1640625" style="4"/>
    <col min="6" max="6" width="11.5546875" style="4" customWidth="1"/>
    <col min="7" max="16384" width="9.1640625" style="4"/>
  </cols>
  <sheetData>
    <row r="1" spans="1:9" x14ac:dyDescent="0.4">
      <c r="A1" t="s">
        <v>86</v>
      </c>
      <c r="B1" s="3"/>
      <c r="C1" s="3"/>
      <c r="D1" s="3"/>
      <c r="E1" s="3"/>
      <c r="F1" s="3"/>
      <c r="G1" s="3"/>
      <c r="H1" s="3"/>
      <c r="I1" s="3"/>
    </row>
    <row r="2" spans="1:9" x14ac:dyDescent="0.4">
      <c r="A2" s="3" t="s">
        <v>94</v>
      </c>
      <c r="B2" s="3"/>
      <c r="C2" s="3"/>
      <c r="D2" s="3"/>
      <c r="E2" s="3"/>
      <c r="F2" s="3"/>
      <c r="G2" s="3"/>
      <c r="H2" s="3"/>
      <c r="I2" s="3"/>
    </row>
    <row r="3" spans="1:9" x14ac:dyDescent="0.4">
      <c r="A3" s="3" t="s">
        <v>87</v>
      </c>
      <c r="B3" s="3"/>
      <c r="C3" s="3"/>
      <c r="D3" s="3"/>
      <c r="E3" s="3"/>
      <c r="F3" s="3"/>
      <c r="G3" s="3"/>
      <c r="H3" s="3"/>
      <c r="I3" s="3"/>
    </row>
    <row r="4" spans="1:9" x14ac:dyDescent="0.4">
      <c r="A4" s="3" t="s">
        <v>88</v>
      </c>
      <c r="B4" s="3"/>
      <c r="C4" s="3"/>
      <c r="D4" s="3"/>
      <c r="E4" s="3"/>
      <c r="F4" s="3"/>
      <c r="G4" s="3"/>
      <c r="H4" s="3"/>
      <c r="I4" s="3"/>
    </row>
    <row r="5" spans="1:9" x14ac:dyDescent="0.4">
      <c r="A5" s="10" t="s">
        <v>89</v>
      </c>
      <c r="B5" s="3"/>
      <c r="C5" s="40"/>
      <c r="D5" s="40"/>
      <c r="E5" s="40"/>
      <c r="F5" s="41"/>
      <c r="G5" s="41"/>
      <c r="H5" s="41"/>
      <c r="I5" s="3"/>
    </row>
    <row r="6" spans="1:9" x14ac:dyDescent="0.4">
      <c r="A6" s="31" t="s">
        <v>91</v>
      </c>
      <c r="B6"/>
      <c r="C6"/>
      <c r="D6"/>
      <c r="E6"/>
      <c r="F6"/>
      <c r="G6"/>
      <c r="H6"/>
      <c r="I6" s="3"/>
    </row>
    <row r="7" spans="1:9" x14ac:dyDescent="0.4">
      <c r="A7" s="3" t="s">
        <v>90</v>
      </c>
      <c r="B7"/>
      <c r="C7"/>
      <c r="D7"/>
      <c r="E7"/>
      <c r="F7"/>
      <c r="G7"/>
      <c r="H7"/>
      <c r="I7" s="3"/>
    </row>
    <row r="8" spans="1:9" x14ac:dyDescent="0.4">
      <c r="A8" s="5" t="s">
        <v>0</v>
      </c>
      <c r="B8"/>
      <c r="C8"/>
      <c r="D8"/>
      <c r="E8"/>
      <c r="F8"/>
      <c r="G8"/>
      <c r="H8"/>
      <c r="I8" s="3"/>
    </row>
    <row r="9" spans="1:9" x14ac:dyDescent="0.4">
      <c r="A9" s="5" t="s">
        <v>92</v>
      </c>
      <c r="B9">
        <v>0.75</v>
      </c>
      <c r="C9"/>
      <c r="D9"/>
      <c r="E9"/>
      <c r="F9"/>
      <c r="G9"/>
      <c r="H9"/>
      <c r="I9" s="3"/>
    </row>
    <row r="10" spans="1:9" x14ac:dyDescent="0.4">
      <c r="A10" s="3" t="s">
        <v>93</v>
      </c>
      <c r="B10">
        <v>0.8</v>
      </c>
      <c r="C10"/>
      <c r="D10"/>
      <c r="E10"/>
      <c r="F10"/>
      <c r="G10"/>
      <c r="H10"/>
      <c r="I10" s="3"/>
    </row>
    <row r="11" spans="1:9" ht="14.1" x14ac:dyDescent="0.4">
      <c r="A11" s="3" t="s">
        <v>95</v>
      </c>
      <c r="B11">
        <v>0.5</v>
      </c>
      <c r="C11"/>
      <c r="D11"/>
      <c r="E11"/>
      <c r="F11"/>
      <c r="G11"/>
      <c r="H11"/>
      <c r="I11" s="3"/>
    </row>
    <row r="12" spans="1:9" x14ac:dyDescent="0.4">
      <c r="A12" s="3" t="s">
        <v>96</v>
      </c>
      <c r="B12">
        <f>B10*B9+B11*(1-B9)</f>
        <v>0.72500000000000009</v>
      </c>
      <c r="C12"/>
      <c r="D12"/>
      <c r="E12"/>
      <c r="F12"/>
      <c r="G12"/>
      <c r="H12"/>
      <c r="I12" s="3"/>
    </row>
    <row r="13" spans="1:9" x14ac:dyDescent="0.4">
      <c r="A13" s="5"/>
      <c r="B13"/>
      <c r="C13"/>
      <c r="D13"/>
      <c r="E13"/>
      <c r="F13"/>
      <c r="G13"/>
      <c r="H13"/>
      <c r="I13" s="3"/>
    </row>
    <row r="14" spans="1:9" x14ac:dyDescent="0.4">
      <c r="A14" s="3" t="s">
        <v>1</v>
      </c>
      <c r="B14"/>
      <c r="C14"/>
      <c r="D14"/>
      <c r="E14"/>
      <c r="F14"/>
      <c r="G14"/>
      <c r="H14"/>
      <c r="I14" s="3"/>
    </row>
    <row r="15" spans="1:9" ht="14.1" x14ac:dyDescent="0.4">
      <c r="A15" s="3" t="s">
        <v>97</v>
      </c>
      <c r="B15">
        <f>B11*(1-B9)/B12</f>
        <v>0.17241379310344826</v>
      </c>
      <c r="C15"/>
      <c r="D15"/>
      <c r="E15"/>
      <c r="F15"/>
      <c r="G15"/>
      <c r="H15"/>
      <c r="I15" s="3"/>
    </row>
    <row r="16" spans="1:9" x14ac:dyDescent="0.4">
      <c r="A16" s="9"/>
      <c r="B16"/>
      <c r="C16"/>
      <c r="D16"/>
      <c r="E16"/>
      <c r="F16"/>
      <c r="G16"/>
      <c r="H16"/>
      <c r="I16" s="3"/>
    </row>
    <row r="17" spans="1:9" x14ac:dyDescent="0.4">
      <c r="A17" s="3" t="s">
        <v>8</v>
      </c>
      <c r="B17"/>
      <c r="C17"/>
      <c r="D17"/>
      <c r="E17"/>
      <c r="F17"/>
      <c r="G17"/>
      <c r="H17"/>
      <c r="I17" s="3"/>
    </row>
    <row r="18" spans="1:9" ht="14.7" x14ac:dyDescent="0.5">
      <c r="A18" s="3" t="s">
        <v>98</v>
      </c>
      <c r="B18">
        <f>(1-B10)*B9</f>
        <v>0.14999999999999997</v>
      </c>
      <c r="C18"/>
      <c r="D18"/>
      <c r="E18"/>
      <c r="F18"/>
      <c r="G18"/>
      <c r="H18"/>
      <c r="I18" s="3"/>
    </row>
    <row r="19" spans="1:9" x14ac:dyDescent="0.4">
      <c r="A19" s="5"/>
      <c r="B19"/>
      <c r="C19"/>
      <c r="D19"/>
      <c r="E19"/>
      <c r="F19"/>
      <c r="G19"/>
      <c r="H19"/>
      <c r="I19" s="3"/>
    </row>
    <row r="20" spans="1:9" x14ac:dyDescent="0.4">
      <c r="A20" s="3" t="s">
        <v>10</v>
      </c>
      <c r="B20"/>
      <c r="C20"/>
      <c r="D20"/>
      <c r="E20"/>
      <c r="F20"/>
      <c r="G20"/>
      <c r="H20"/>
      <c r="I20" s="5"/>
    </row>
    <row r="21" spans="1:9" x14ac:dyDescent="0.4">
      <c r="A21" s="3" t="s">
        <v>99</v>
      </c>
      <c r="B21">
        <v>1</v>
      </c>
      <c r="C21" s="12" t="s">
        <v>83</v>
      </c>
      <c r="D21">
        <f>_xlfn.BINOM.DIST(0,5,B12,0)</f>
        <v>1.5727636718749979E-3</v>
      </c>
      <c r="E21" s="12" t="s">
        <v>83</v>
      </c>
      <c r="F21">
        <f>_xlfn.BINOM.DIST(1,5,B12,0)</f>
        <v>2.0731884765624979E-2</v>
      </c>
      <c r="G21">
        <f>B21-D21-F21</f>
        <v>0.97769535156250009</v>
      </c>
      <c r="H21"/>
      <c r="I21" s="3"/>
    </row>
    <row r="22" spans="1:9" x14ac:dyDescent="0.4">
      <c r="A22" s="5"/>
      <c r="B22"/>
      <c r="C22"/>
      <c r="D22"/>
      <c r="E22"/>
      <c r="F22"/>
      <c r="G22"/>
      <c r="H22"/>
      <c r="I22" s="3"/>
    </row>
    <row r="23" spans="1:9" x14ac:dyDescent="0.4">
      <c r="A23" s="5"/>
      <c r="B23"/>
      <c r="C23"/>
      <c r="D23"/>
      <c r="E23"/>
      <c r="F23"/>
      <c r="G23"/>
      <c r="H23"/>
      <c r="I23" s="3"/>
    </row>
    <row r="24" spans="1:9" x14ac:dyDescent="0.4">
      <c r="A24" s="5"/>
      <c r="B24"/>
      <c r="C24"/>
      <c r="D24"/>
      <c r="E24"/>
      <c r="F24"/>
      <c r="G24"/>
      <c r="H24"/>
      <c r="I24" s="3"/>
    </row>
    <row r="25" spans="1:9" x14ac:dyDescent="0.4">
      <c r="A25" s="5"/>
      <c r="B25"/>
      <c r="C25"/>
      <c r="D25"/>
      <c r="E25"/>
      <c r="F25"/>
      <c r="G25"/>
      <c r="H25"/>
      <c r="I25" s="3"/>
    </row>
    <row r="26" spans="1:9" x14ac:dyDescent="0.4">
      <c r="A26" s="5"/>
      <c r="B26"/>
      <c r="C26"/>
      <c r="D26"/>
      <c r="E26"/>
      <c r="F26"/>
      <c r="G26"/>
      <c r="H26"/>
      <c r="I26" s="3"/>
    </row>
    <row r="27" spans="1:9" x14ac:dyDescent="0.4">
      <c r="A27" s="5"/>
      <c r="B27"/>
      <c r="C27" s="12"/>
      <c r="D27"/>
      <c r="E27" s="12"/>
      <c r="F27"/>
      <c r="G27"/>
      <c r="H27"/>
      <c r="I27" s="3"/>
    </row>
    <row r="28" spans="1:9" x14ac:dyDescent="0.4">
      <c r="A28" s="5"/>
      <c r="B28"/>
      <c r="C28"/>
      <c r="D28"/>
      <c r="E28"/>
      <c r="F28"/>
      <c r="G28"/>
      <c r="H28"/>
      <c r="I28" s="3"/>
    </row>
    <row r="29" spans="1:9" x14ac:dyDescent="0.4">
      <c r="A29" s="5"/>
      <c r="B29"/>
      <c r="C29"/>
      <c r="D29"/>
      <c r="E29"/>
      <c r="F29"/>
      <c r="G29"/>
      <c r="H29"/>
      <c r="I29" s="3"/>
    </row>
    <row r="30" spans="1:9" x14ac:dyDescent="0.4">
      <c r="A30" s="5"/>
      <c r="B30"/>
      <c r="C30"/>
      <c r="D30"/>
      <c r="E30"/>
      <c r="F30"/>
      <c r="G30"/>
      <c r="H30"/>
      <c r="I30" s="3"/>
    </row>
    <row r="31" spans="1:9" x14ac:dyDescent="0.4">
      <c r="A31" s="5"/>
      <c r="B31"/>
      <c r="C31"/>
      <c r="D31"/>
      <c r="E31"/>
      <c r="F31"/>
      <c r="G31"/>
      <c r="H31"/>
      <c r="I31" s="3"/>
    </row>
    <row r="32" spans="1:9" x14ac:dyDescent="0.4">
      <c r="A32" s="6"/>
      <c r="B32"/>
      <c r="C32"/>
      <c r="D32"/>
      <c r="E32"/>
      <c r="F32"/>
      <c r="G32"/>
      <c r="H32"/>
      <c r="I32" s="3"/>
    </row>
    <row r="33" spans="1:11" x14ac:dyDescent="0.4">
      <c r="A33" s="6"/>
      <c r="B33"/>
      <c r="C33"/>
      <c r="D33"/>
      <c r="E33"/>
      <c r="F33"/>
      <c r="G33"/>
      <c r="H33"/>
      <c r="I33" s="3"/>
    </row>
    <row r="34" spans="1:11" x14ac:dyDescent="0.4">
      <c r="A34"/>
      <c r="B34"/>
      <c r="C34"/>
      <c r="D34"/>
      <c r="E34"/>
      <c r="F34"/>
      <c r="G34"/>
      <c r="H34"/>
      <c r="I34" s="3"/>
    </row>
    <row r="35" spans="1:11" x14ac:dyDescent="0.4">
      <c r="A35" s="5"/>
      <c r="B35"/>
      <c r="C35" s="5"/>
      <c r="D35"/>
      <c r="E35"/>
      <c r="F35"/>
      <c r="G35"/>
      <c r="H35"/>
      <c r="I35" s="5"/>
    </row>
    <row r="36" spans="1:11" x14ac:dyDescent="0.4">
      <c r="A36"/>
      <c r="B36"/>
      <c r="C36"/>
      <c r="D36"/>
      <c r="E36"/>
      <c r="F36"/>
      <c r="G36"/>
      <c r="H36"/>
      <c r="I36" s="3"/>
    </row>
    <row r="37" spans="1:11" x14ac:dyDescent="0.4">
      <c r="A37"/>
      <c r="B37"/>
      <c r="C37"/>
      <c r="D37"/>
      <c r="E37"/>
      <c r="F37"/>
      <c r="G37"/>
      <c r="H37"/>
      <c r="I37" s="3"/>
    </row>
    <row r="38" spans="1:11" x14ac:dyDescent="0.4">
      <c r="A38"/>
      <c r="B38"/>
      <c r="C38"/>
      <c r="D38"/>
      <c r="E38"/>
      <c r="F38"/>
      <c r="G38"/>
      <c r="H38"/>
      <c r="I38" s="3"/>
    </row>
    <row r="39" spans="1:11" x14ac:dyDescent="0.4">
      <c r="A39"/>
      <c r="B39"/>
      <c r="C39"/>
      <c r="D39"/>
      <c r="E39"/>
      <c r="F39"/>
      <c r="G39"/>
      <c r="H39"/>
      <c r="I39" s="3"/>
    </row>
    <row r="40" spans="1:11" x14ac:dyDescent="0.4">
      <c r="A40"/>
      <c r="B40"/>
      <c r="C40"/>
      <c r="D40"/>
      <c r="E40"/>
      <c r="F40"/>
      <c r="G40"/>
      <c r="H40"/>
      <c r="I40" s="3"/>
    </row>
    <row r="41" spans="1:11" x14ac:dyDescent="0.4">
      <c r="A41"/>
      <c r="B41"/>
      <c r="C41"/>
      <c r="D41"/>
      <c r="E41"/>
      <c r="F41"/>
      <c r="G41"/>
      <c r="H41"/>
      <c r="I41" s="3"/>
    </row>
    <row r="42" spans="1:11" x14ac:dyDescent="0.4">
      <c r="A42"/>
      <c r="B42"/>
      <c r="C42"/>
      <c r="D42"/>
      <c r="E42"/>
      <c r="F42"/>
      <c r="G42"/>
      <c r="H42"/>
      <c r="I42" s="3"/>
    </row>
    <row r="43" spans="1:11" ht="15" x14ac:dyDescent="0.5">
      <c r="A43" s="14"/>
      <c r="J43" s="2"/>
      <c r="K43" s="2"/>
    </row>
    <row r="45" spans="1:11" ht="15" x14ac:dyDescent="0.5">
      <c r="J45" s="2"/>
      <c r="K45" s="2"/>
    </row>
    <row r="47" spans="1:11" x14ac:dyDescent="0.4">
      <c r="A47" s="9"/>
      <c r="B47" s="9"/>
      <c r="C47" s="51"/>
      <c r="D47" s="51"/>
      <c r="E47" s="51"/>
      <c r="F47" s="18"/>
      <c r="G47" s="18"/>
      <c r="H47" s="18"/>
    </row>
    <row r="48" spans="1:11" x14ac:dyDescent="0.4">
      <c r="A48" s="9"/>
      <c r="B48" s="9"/>
      <c r="C48" s="9"/>
      <c r="D48" s="9"/>
      <c r="E48" s="9"/>
      <c r="F48" s="9"/>
      <c r="G48" s="9"/>
      <c r="H48" s="9"/>
    </row>
    <row r="49" spans="1:8" ht="12.75" customHeight="1" x14ac:dyDescent="0.4">
      <c r="A49" s="52"/>
      <c r="B49" s="9"/>
      <c r="C49" s="9"/>
      <c r="D49" s="9"/>
      <c r="E49" s="9"/>
      <c r="F49" s="9"/>
      <c r="G49" s="9"/>
      <c r="H49" s="9"/>
    </row>
    <row r="50" spans="1:8" x14ac:dyDescent="0.4">
      <c r="A50" s="52"/>
      <c r="B50" s="9"/>
      <c r="C50" s="9"/>
      <c r="D50" s="9"/>
      <c r="E50" s="9"/>
      <c r="F50" s="9"/>
      <c r="G50" s="9"/>
      <c r="H50" s="9"/>
    </row>
    <row r="51" spans="1:8" x14ac:dyDescent="0.4">
      <c r="A51" s="9"/>
    </row>
    <row r="52" spans="1:8" x14ac:dyDescent="0.4">
      <c r="A52" s="9"/>
    </row>
    <row r="57" spans="1:8" x14ac:dyDescent="0.4">
      <c r="A57" s="9"/>
      <c r="B57" s="9"/>
      <c r="C57" s="51"/>
      <c r="D57" s="51"/>
      <c r="E57" s="51"/>
      <c r="F57" s="18"/>
      <c r="G57" s="18"/>
      <c r="H57" s="18"/>
    </row>
    <row r="58" spans="1:8" x14ac:dyDescent="0.4">
      <c r="A58" s="9"/>
      <c r="B58" s="9"/>
      <c r="C58" s="9"/>
      <c r="D58" s="9"/>
      <c r="E58" s="9"/>
      <c r="F58" s="9"/>
      <c r="G58" s="9"/>
      <c r="H58" s="9"/>
    </row>
    <row r="59" spans="1:8" ht="12.75" customHeight="1" x14ac:dyDescent="0.4">
      <c r="A59" s="52"/>
      <c r="B59" s="9"/>
      <c r="C59" s="9"/>
      <c r="D59" s="9"/>
      <c r="E59" s="9"/>
      <c r="F59" s="9"/>
      <c r="G59" s="9"/>
      <c r="H59" s="9"/>
    </row>
    <row r="60" spans="1:8" x14ac:dyDescent="0.4">
      <c r="A60" s="52"/>
      <c r="B60" s="9"/>
      <c r="C60" s="9"/>
      <c r="D60" s="9"/>
      <c r="E60" s="9"/>
      <c r="F60" s="9"/>
      <c r="G60" s="9"/>
      <c r="H60" s="9"/>
    </row>
    <row r="61" spans="1:8" x14ac:dyDescent="0.4">
      <c r="A61" s="9"/>
    </row>
  </sheetData>
  <mergeCells count="4">
    <mergeCell ref="C47:E47"/>
    <mergeCell ref="A49:A50"/>
    <mergeCell ref="C57:E57"/>
    <mergeCell ref="A59:A60"/>
  </mergeCells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7"/>
  <sheetViews>
    <sheetView tabSelected="1" topLeftCell="A40" zoomScaleNormal="100" workbookViewId="0">
      <selection activeCell="A70" sqref="A70"/>
    </sheetView>
  </sheetViews>
  <sheetFormatPr defaultRowHeight="12.3" x14ac:dyDescent="0.4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109375" customWidth="1"/>
    <col min="8" max="8" width="4.88671875" customWidth="1"/>
    <col min="9" max="9" width="6.44140625" customWidth="1"/>
    <col min="10" max="10" width="5.5546875" customWidth="1"/>
    <col min="11" max="11" width="4.109375" customWidth="1"/>
  </cols>
  <sheetData>
    <row r="1" spans="1:10" x14ac:dyDescent="0.4">
      <c r="A1" s="3" t="s">
        <v>106</v>
      </c>
    </row>
    <row r="2" spans="1:10" x14ac:dyDescent="0.4">
      <c r="A2" s="3" t="s">
        <v>107</v>
      </c>
    </row>
    <row r="3" spans="1:10" x14ac:dyDescent="0.4">
      <c r="A3" s="3" t="s">
        <v>108</v>
      </c>
    </row>
    <row r="4" spans="1:10" x14ac:dyDescent="0.4">
      <c r="A4" s="3"/>
    </row>
    <row r="5" spans="1:10" x14ac:dyDescent="0.4">
      <c r="A5" s="3">
        <v>499</v>
      </c>
      <c r="B5" s="3">
        <v>496</v>
      </c>
      <c r="C5" s="3">
        <v>495</v>
      </c>
      <c r="D5" s="3">
        <v>500</v>
      </c>
      <c r="E5" s="3">
        <v>494</v>
      </c>
      <c r="F5" s="3">
        <v>489</v>
      </c>
      <c r="G5" s="3"/>
      <c r="H5" s="3"/>
      <c r="I5" s="3"/>
      <c r="J5" s="3"/>
    </row>
    <row r="6" spans="1:10" x14ac:dyDescent="0.4">
      <c r="A6" s="3"/>
    </row>
    <row r="7" spans="1:10" x14ac:dyDescent="0.4">
      <c r="A7" s="3" t="s">
        <v>109</v>
      </c>
    </row>
    <row r="8" spans="1:10" x14ac:dyDescent="0.4">
      <c r="A8" s="3" t="s">
        <v>110</v>
      </c>
    </row>
    <row r="9" spans="1:10" s="3" customFormat="1" x14ac:dyDescent="0.4">
      <c r="A9" s="3" t="s">
        <v>111</v>
      </c>
    </row>
    <row r="10" spans="1:10" s="3" customFormat="1" x14ac:dyDescent="0.4">
      <c r="A10" s="3" t="s">
        <v>112</v>
      </c>
    </row>
    <row r="11" spans="1:10" x14ac:dyDescent="0.4">
      <c r="A11" s="16" t="s">
        <v>59</v>
      </c>
      <c r="B11">
        <v>500</v>
      </c>
      <c r="C11" s="5" t="s">
        <v>113</v>
      </c>
    </row>
    <row r="12" spans="1:10" x14ac:dyDescent="0.4">
      <c r="A12" s="11" t="s">
        <v>6</v>
      </c>
      <c r="B12">
        <v>6</v>
      </c>
    </row>
    <row r="14" spans="1:10" x14ac:dyDescent="0.4">
      <c r="A14" s="5" t="s">
        <v>114</v>
      </c>
    </row>
    <row r="15" spans="1:10" x14ac:dyDescent="0.4">
      <c r="A15" s="5"/>
    </row>
    <row r="16" spans="1:10" x14ac:dyDescent="0.4">
      <c r="A16" s="5" t="s">
        <v>0</v>
      </c>
    </row>
    <row r="17" spans="1:5" x14ac:dyDescent="0.4">
      <c r="A17" s="5" t="s">
        <v>115</v>
      </c>
      <c r="B17">
        <f>AVERAGE(A5:F5)</f>
        <v>495.5</v>
      </c>
    </row>
    <row r="18" spans="1:5" x14ac:dyDescent="0.4">
      <c r="A18" s="5" t="s">
        <v>116</v>
      </c>
      <c r="B18">
        <f>SQRT(_xlfn.VAR.S(A5:J5))</f>
        <v>3.9370039370059056</v>
      </c>
      <c r="D18" t="s">
        <v>117</v>
      </c>
      <c r="E18">
        <f>B18^2</f>
        <v>15.5</v>
      </c>
    </row>
    <row r="19" spans="1:5" x14ac:dyDescent="0.4">
      <c r="A19" s="6" t="s">
        <v>118</v>
      </c>
      <c r="B19">
        <v>0.9</v>
      </c>
    </row>
    <row r="20" spans="1:5" ht="14.7" x14ac:dyDescent="0.6">
      <c r="A20" s="5" t="s">
        <v>119</v>
      </c>
      <c r="B20">
        <f>_xlfn.T.INV.2T(1-B19,B12-1)</f>
        <v>2.0150483733330233</v>
      </c>
    </row>
    <row r="21" spans="1:5" x14ac:dyDescent="0.4">
      <c r="A21" s="5" t="s">
        <v>14</v>
      </c>
      <c r="C21" s="50">
        <f>B17-B20*B18/SQRT(B12)</f>
        <v>492.26126287017826</v>
      </c>
    </row>
    <row r="22" spans="1:5" x14ac:dyDescent="0.4">
      <c r="A22" s="5" t="s">
        <v>15</v>
      </c>
      <c r="C22" s="50">
        <f>B17+B20*B18/SQRT(B12)</f>
        <v>498.73873712982174</v>
      </c>
    </row>
    <row r="23" spans="1:5" x14ac:dyDescent="0.4">
      <c r="A23" s="5"/>
      <c r="C23" s="50"/>
    </row>
    <row r="24" spans="1:5" x14ac:dyDescent="0.4">
      <c r="A24" s="5" t="s">
        <v>1</v>
      </c>
      <c r="C24" s="50"/>
    </row>
    <row r="25" spans="1:5" x14ac:dyDescent="0.4">
      <c r="A25" s="6" t="s">
        <v>118</v>
      </c>
      <c r="B25">
        <v>0.95</v>
      </c>
      <c r="C25" s="50"/>
    </row>
    <row r="26" spans="1:5" ht="14.7" x14ac:dyDescent="0.6">
      <c r="A26" s="5" t="s">
        <v>120</v>
      </c>
      <c r="B26">
        <f>CHIINV(B25+(1-B25)/2,B12-1)</f>
        <v>0.83121161348666384</v>
      </c>
      <c r="C26" s="5" t="s">
        <v>121</v>
      </c>
      <c r="D26">
        <f>CHIINV((1-B25)/2,B12-1)</f>
        <v>12.832501994030025</v>
      </c>
    </row>
    <row r="27" spans="1:5" x14ac:dyDescent="0.4">
      <c r="A27" s="5" t="s">
        <v>14</v>
      </c>
      <c r="C27" s="50"/>
      <c r="D27">
        <f>(B12-1)*B18^2/D26</f>
        <v>6.0393522663043244</v>
      </c>
    </row>
    <row r="28" spans="1:5" x14ac:dyDescent="0.4">
      <c r="A28" s="5" t="s">
        <v>15</v>
      </c>
      <c r="C28" s="50"/>
      <c r="D28">
        <f>(B12-1)*B18^2/B26</f>
        <v>93.237388340753043</v>
      </c>
    </row>
    <row r="29" spans="1:5" x14ac:dyDescent="0.4">
      <c r="A29" s="5"/>
      <c r="C29" s="50"/>
    </row>
    <row r="30" spans="1:5" x14ac:dyDescent="0.4">
      <c r="A30" s="5" t="s">
        <v>8</v>
      </c>
    </row>
    <row r="31" spans="1:5" ht="14.7" x14ac:dyDescent="0.6">
      <c r="A31" s="5" t="s">
        <v>16</v>
      </c>
      <c r="B31">
        <v>500</v>
      </c>
    </row>
    <row r="32" spans="1:5" ht="14.7" x14ac:dyDescent="0.6">
      <c r="A32" s="5" t="s">
        <v>17</v>
      </c>
      <c r="B32">
        <v>500</v>
      </c>
    </row>
    <row r="34" spans="1:12" x14ac:dyDescent="0.4">
      <c r="A34" s="6" t="s">
        <v>122</v>
      </c>
      <c r="B34">
        <v>0.01</v>
      </c>
    </row>
    <row r="35" spans="1:12" ht="14.7" x14ac:dyDescent="0.6">
      <c r="A35" s="7" t="s">
        <v>133</v>
      </c>
      <c r="B35">
        <f>-TINV(2*B34,B12-1)</f>
        <v>-3.3649299989072183</v>
      </c>
    </row>
    <row r="37" spans="1:12" x14ac:dyDescent="0.4">
      <c r="A37" t="s">
        <v>7</v>
      </c>
      <c r="B37">
        <f>AVERAGE(A5:J5)</f>
        <v>495.5</v>
      </c>
    </row>
    <row r="38" spans="1:12" ht="13.8" x14ac:dyDescent="0.4">
      <c r="A38" t="s">
        <v>123</v>
      </c>
      <c r="B38">
        <f>_xlfn.VAR.S(A5:J5)</f>
        <v>15.5</v>
      </c>
    </row>
    <row r="40" spans="1:12" x14ac:dyDescent="0.4">
      <c r="A40" t="s">
        <v>124</v>
      </c>
      <c r="B40">
        <f>(B37-B11)/SQRT(B38/B12)</f>
        <v>-2.7997695757721481</v>
      </c>
    </row>
    <row r="42" spans="1:12" x14ac:dyDescent="0.4">
      <c r="A42" s="5" t="s">
        <v>125</v>
      </c>
    </row>
    <row r="43" spans="1:12" x14ac:dyDescent="0.4">
      <c r="A43" s="5" t="s">
        <v>129</v>
      </c>
      <c r="L43" s="7"/>
    </row>
    <row r="46" spans="1:12" x14ac:dyDescent="0.4">
      <c r="A46" s="5" t="s">
        <v>8</v>
      </c>
    </row>
    <row r="47" spans="1:12" ht="14.7" x14ac:dyDescent="0.6">
      <c r="A47" s="5" t="s">
        <v>126</v>
      </c>
      <c r="B47">
        <v>4</v>
      </c>
    </row>
    <row r="48" spans="1:12" ht="14.7" x14ac:dyDescent="0.6">
      <c r="A48" s="5" t="s">
        <v>127</v>
      </c>
      <c r="B48">
        <v>4</v>
      </c>
    </row>
    <row r="49" spans="1:9" x14ac:dyDescent="0.4">
      <c r="G49" s="8"/>
      <c r="H49" s="7"/>
      <c r="I49" s="8"/>
    </row>
    <row r="50" spans="1:9" x14ac:dyDescent="0.4">
      <c r="A50" s="6" t="s">
        <v>122</v>
      </c>
      <c r="B50">
        <v>0.1</v>
      </c>
    </row>
    <row r="51" spans="1:9" ht="14.7" x14ac:dyDescent="0.6">
      <c r="A51" s="5" t="s">
        <v>120</v>
      </c>
      <c r="B51">
        <f>CHIINV(B50/2,B12-1)</f>
        <v>11.070497693516353</v>
      </c>
    </row>
    <row r="52" spans="1:9" ht="14.7" x14ac:dyDescent="0.6">
      <c r="A52" s="5" t="s">
        <v>121</v>
      </c>
      <c r="B52">
        <f>CHIINV((1-B50)/2,B12-1)</f>
        <v>4.7277565864838458</v>
      </c>
    </row>
    <row r="53" spans="1:9" x14ac:dyDescent="0.4">
      <c r="A53" s="5" t="s">
        <v>128</v>
      </c>
      <c r="B53">
        <f>(B12-1)*B18^2/B47^2</f>
        <v>4.84375</v>
      </c>
    </row>
    <row r="54" spans="1:9" x14ac:dyDescent="0.4">
      <c r="A54" s="5" t="s">
        <v>130</v>
      </c>
    </row>
    <row r="55" spans="1:9" x14ac:dyDescent="0.4">
      <c r="A55" s="5" t="s">
        <v>131</v>
      </c>
    </row>
    <row r="57" spans="1:9" x14ac:dyDescent="0.4">
      <c r="A57" s="5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topLeftCell="A23" zoomScale="200" zoomScaleNormal="200" workbookViewId="0">
      <selection activeCell="B30" sqref="B30"/>
    </sheetView>
  </sheetViews>
  <sheetFormatPr defaultRowHeight="12.3" x14ac:dyDescent="0.4"/>
  <cols>
    <col min="1" max="1" width="14.44140625" customWidth="1"/>
    <col min="2" max="2" width="8" customWidth="1"/>
    <col min="4" max="4" width="11.71875" customWidth="1"/>
    <col min="5" max="5" width="7.27734375" customWidth="1"/>
    <col min="7" max="7" width="12.5546875" customWidth="1"/>
    <col min="257" max="257" width="14.44140625" customWidth="1"/>
    <col min="258" max="258" width="8" customWidth="1"/>
    <col min="260" max="260" width="11.71875" customWidth="1"/>
    <col min="261" max="261" width="7.27734375" customWidth="1"/>
    <col min="263" max="263" width="12.5546875" customWidth="1"/>
    <col min="513" max="513" width="14.44140625" customWidth="1"/>
    <col min="514" max="514" width="8" customWidth="1"/>
    <col min="516" max="516" width="11.71875" customWidth="1"/>
    <col min="517" max="517" width="7.27734375" customWidth="1"/>
    <col min="519" max="519" width="12.5546875" customWidth="1"/>
    <col min="769" max="769" width="14.44140625" customWidth="1"/>
    <col min="770" max="770" width="8" customWidth="1"/>
    <col min="772" max="772" width="11.71875" customWidth="1"/>
    <col min="773" max="773" width="7.27734375" customWidth="1"/>
    <col min="775" max="775" width="12.5546875" customWidth="1"/>
    <col min="1025" max="1025" width="14.44140625" customWidth="1"/>
    <col min="1026" max="1026" width="8" customWidth="1"/>
    <col min="1028" max="1028" width="11.71875" customWidth="1"/>
    <col min="1029" max="1029" width="7.27734375" customWidth="1"/>
    <col min="1031" max="1031" width="12.5546875" customWidth="1"/>
    <col min="1281" max="1281" width="14.44140625" customWidth="1"/>
    <col min="1282" max="1282" width="8" customWidth="1"/>
    <col min="1284" max="1284" width="11.71875" customWidth="1"/>
    <col min="1285" max="1285" width="7.27734375" customWidth="1"/>
    <col min="1287" max="1287" width="12.5546875" customWidth="1"/>
    <col min="1537" max="1537" width="14.44140625" customWidth="1"/>
    <col min="1538" max="1538" width="8" customWidth="1"/>
    <col min="1540" max="1540" width="11.71875" customWidth="1"/>
    <col min="1541" max="1541" width="7.27734375" customWidth="1"/>
    <col min="1543" max="1543" width="12.5546875" customWidth="1"/>
    <col min="1793" max="1793" width="14.44140625" customWidth="1"/>
    <col min="1794" max="1794" width="8" customWidth="1"/>
    <col min="1796" max="1796" width="11.71875" customWidth="1"/>
    <col min="1797" max="1797" width="7.27734375" customWidth="1"/>
    <col min="1799" max="1799" width="12.5546875" customWidth="1"/>
    <col min="2049" max="2049" width="14.44140625" customWidth="1"/>
    <col min="2050" max="2050" width="8" customWidth="1"/>
    <col min="2052" max="2052" width="11.71875" customWidth="1"/>
    <col min="2053" max="2053" width="7.27734375" customWidth="1"/>
    <col min="2055" max="2055" width="12.5546875" customWidth="1"/>
    <col min="2305" max="2305" width="14.44140625" customWidth="1"/>
    <col min="2306" max="2306" width="8" customWidth="1"/>
    <col min="2308" max="2308" width="11.71875" customWidth="1"/>
    <col min="2309" max="2309" width="7.27734375" customWidth="1"/>
    <col min="2311" max="2311" width="12.5546875" customWidth="1"/>
    <col min="2561" max="2561" width="14.44140625" customWidth="1"/>
    <col min="2562" max="2562" width="8" customWidth="1"/>
    <col min="2564" max="2564" width="11.71875" customWidth="1"/>
    <col min="2565" max="2565" width="7.27734375" customWidth="1"/>
    <col min="2567" max="2567" width="12.5546875" customWidth="1"/>
    <col min="2817" max="2817" width="14.44140625" customWidth="1"/>
    <col min="2818" max="2818" width="8" customWidth="1"/>
    <col min="2820" max="2820" width="11.71875" customWidth="1"/>
    <col min="2821" max="2821" width="7.27734375" customWidth="1"/>
    <col min="2823" max="2823" width="12.5546875" customWidth="1"/>
    <col min="3073" max="3073" width="14.44140625" customWidth="1"/>
    <col min="3074" max="3074" width="8" customWidth="1"/>
    <col min="3076" max="3076" width="11.71875" customWidth="1"/>
    <col min="3077" max="3077" width="7.27734375" customWidth="1"/>
    <col min="3079" max="3079" width="12.5546875" customWidth="1"/>
    <col min="3329" max="3329" width="14.44140625" customWidth="1"/>
    <col min="3330" max="3330" width="8" customWidth="1"/>
    <col min="3332" max="3332" width="11.71875" customWidth="1"/>
    <col min="3333" max="3333" width="7.27734375" customWidth="1"/>
    <col min="3335" max="3335" width="12.5546875" customWidth="1"/>
    <col min="3585" max="3585" width="14.44140625" customWidth="1"/>
    <col min="3586" max="3586" width="8" customWidth="1"/>
    <col min="3588" max="3588" width="11.71875" customWidth="1"/>
    <col min="3589" max="3589" width="7.27734375" customWidth="1"/>
    <col min="3591" max="3591" width="12.5546875" customWidth="1"/>
    <col min="3841" max="3841" width="14.44140625" customWidth="1"/>
    <col min="3842" max="3842" width="8" customWidth="1"/>
    <col min="3844" max="3844" width="11.71875" customWidth="1"/>
    <col min="3845" max="3845" width="7.27734375" customWidth="1"/>
    <col min="3847" max="3847" width="12.5546875" customWidth="1"/>
    <col min="4097" max="4097" width="14.44140625" customWidth="1"/>
    <col min="4098" max="4098" width="8" customWidth="1"/>
    <col min="4100" max="4100" width="11.71875" customWidth="1"/>
    <col min="4101" max="4101" width="7.27734375" customWidth="1"/>
    <col min="4103" max="4103" width="12.5546875" customWidth="1"/>
    <col min="4353" max="4353" width="14.44140625" customWidth="1"/>
    <col min="4354" max="4354" width="8" customWidth="1"/>
    <col min="4356" max="4356" width="11.71875" customWidth="1"/>
    <col min="4357" max="4357" width="7.27734375" customWidth="1"/>
    <col min="4359" max="4359" width="12.5546875" customWidth="1"/>
    <col min="4609" max="4609" width="14.44140625" customWidth="1"/>
    <col min="4610" max="4610" width="8" customWidth="1"/>
    <col min="4612" max="4612" width="11.71875" customWidth="1"/>
    <col min="4613" max="4613" width="7.27734375" customWidth="1"/>
    <col min="4615" max="4615" width="12.5546875" customWidth="1"/>
    <col min="4865" max="4865" width="14.44140625" customWidth="1"/>
    <col min="4866" max="4866" width="8" customWidth="1"/>
    <col min="4868" max="4868" width="11.71875" customWidth="1"/>
    <col min="4869" max="4869" width="7.27734375" customWidth="1"/>
    <col min="4871" max="4871" width="12.5546875" customWidth="1"/>
    <col min="5121" max="5121" width="14.44140625" customWidth="1"/>
    <col min="5122" max="5122" width="8" customWidth="1"/>
    <col min="5124" max="5124" width="11.71875" customWidth="1"/>
    <col min="5125" max="5125" width="7.27734375" customWidth="1"/>
    <col min="5127" max="5127" width="12.5546875" customWidth="1"/>
    <col min="5377" max="5377" width="14.44140625" customWidth="1"/>
    <col min="5378" max="5378" width="8" customWidth="1"/>
    <col min="5380" max="5380" width="11.71875" customWidth="1"/>
    <col min="5381" max="5381" width="7.27734375" customWidth="1"/>
    <col min="5383" max="5383" width="12.5546875" customWidth="1"/>
    <col min="5633" max="5633" width="14.44140625" customWidth="1"/>
    <col min="5634" max="5634" width="8" customWidth="1"/>
    <col min="5636" max="5636" width="11.71875" customWidth="1"/>
    <col min="5637" max="5637" width="7.27734375" customWidth="1"/>
    <col min="5639" max="5639" width="12.5546875" customWidth="1"/>
    <col min="5889" max="5889" width="14.44140625" customWidth="1"/>
    <col min="5890" max="5890" width="8" customWidth="1"/>
    <col min="5892" max="5892" width="11.71875" customWidth="1"/>
    <col min="5893" max="5893" width="7.27734375" customWidth="1"/>
    <col min="5895" max="5895" width="12.5546875" customWidth="1"/>
    <col min="6145" max="6145" width="14.44140625" customWidth="1"/>
    <col min="6146" max="6146" width="8" customWidth="1"/>
    <col min="6148" max="6148" width="11.71875" customWidth="1"/>
    <col min="6149" max="6149" width="7.27734375" customWidth="1"/>
    <col min="6151" max="6151" width="12.5546875" customWidth="1"/>
    <col min="6401" max="6401" width="14.44140625" customWidth="1"/>
    <col min="6402" max="6402" width="8" customWidth="1"/>
    <col min="6404" max="6404" width="11.71875" customWidth="1"/>
    <col min="6405" max="6405" width="7.27734375" customWidth="1"/>
    <col min="6407" max="6407" width="12.5546875" customWidth="1"/>
    <col min="6657" max="6657" width="14.44140625" customWidth="1"/>
    <col min="6658" max="6658" width="8" customWidth="1"/>
    <col min="6660" max="6660" width="11.71875" customWidth="1"/>
    <col min="6661" max="6661" width="7.27734375" customWidth="1"/>
    <col min="6663" max="6663" width="12.5546875" customWidth="1"/>
    <col min="6913" max="6913" width="14.44140625" customWidth="1"/>
    <col min="6914" max="6914" width="8" customWidth="1"/>
    <col min="6916" max="6916" width="11.71875" customWidth="1"/>
    <col min="6917" max="6917" width="7.27734375" customWidth="1"/>
    <col min="6919" max="6919" width="12.5546875" customWidth="1"/>
    <col min="7169" max="7169" width="14.44140625" customWidth="1"/>
    <col min="7170" max="7170" width="8" customWidth="1"/>
    <col min="7172" max="7172" width="11.71875" customWidth="1"/>
    <col min="7173" max="7173" width="7.27734375" customWidth="1"/>
    <col min="7175" max="7175" width="12.5546875" customWidth="1"/>
    <col min="7425" max="7425" width="14.44140625" customWidth="1"/>
    <col min="7426" max="7426" width="8" customWidth="1"/>
    <col min="7428" max="7428" width="11.71875" customWidth="1"/>
    <col min="7429" max="7429" width="7.27734375" customWidth="1"/>
    <col min="7431" max="7431" width="12.5546875" customWidth="1"/>
    <col min="7681" max="7681" width="14.44140625" customWidth="1"/>
    <col min="7682" max="7682" width="8" customWidth="1"/>
    <col min="7684" max="7684" width="11.71875" customWidth="1"/>
    <col min="7685" max="7685" width="7.27734375" customWidth="1"/>
    <col min="7687" max="7687" width="12.5546875" customWidth="1"/>
    <col min="7937" max="7937" width="14.44140625" customWidth="1"/>
    <col min="7938" max="7938" width="8" customWidth="1"/>
    <col min="7940" max="7940" width="11.71875" customWidth="1"/>
    <col min="7941" max="7941" width="7.27734375" customWidth="1"/>
    <col min="7943" max="7943" width="12.5546875" customWidth="1"/>
    <col min="8193" max="8193" width="14.44140625" customWidth="1"/>
    <col min="8194" max="8194" width="8" customWidth="1"/>
    <col min="8196" max="8196" width="11.71875" customWidth="1"/>
    <col min="8197" max="8197" width="7.27734375" customWidth="1"/>
    <col min="8199" max="8199" width="12.5546875" customWidth="1"/>
    <col min="8449" max="8449" width="14.44140625" customWidth="1"/>
    <col min="8450" max="8450" width="8" customWidth="1"/>
    <col min="8452" max="8452" width="11.71875" customWidth="1"/>
    <col min="8453" max="8453" width="7.27734375" customWidth="1"/>
    <col min="8455" max="8455" width="12.5546875" customWidth="1"/>
    <col min="8705" max="8705" width="14.44140625" customWidth="1"/>
    <col min="8706" max="8706" width="8" customWidth="1"/>
    <col min="8708" max="8708" width="11.71875" customWidth="1"/>
    <col min="8709" max="8709" width="7.27734375" customWidth="1"/>
    <col min="8711" max="8711" width="12.5546875" customWidth="1"/>
    <col min="8961" max="8961" width="14.44140625" customWidth="1"/>
    <col min="8962" max="8962" width="8" customWidth="1"/>
    <col min="8964" max="8964" width="11.71875" customWidth="1"/>
    <col min="8965" max="8965" width="7.27734375" customWidth="1"/>
    <col min="8967" max="8967" width="12.5546875" customWidth="1"/>
    <col min="9217" max="9217" width="14.44140625" customWidth="1"/>
    <col min="9218" max="9218" width="8" customWidth="1"/>
    <col min="9220" max="9220" width="11.71875" customWidth="1"/>
    <col min="9221" max="9221" width="7.27734375" customWidth="1"/>
    <col min="9223" max="9223" width="12.5546875" customWidth="1"/>
    <col min="9473" max="9473" width="14.44140625" customWidth="1"/>
    <col min="9474" max="9474" width="8" customWidth="1"/>
    <col min="9476" max="9476" width="11.71875" customWidth="1"/>
    <col min="9477" max="9477" width="7.27734375" customWidth="1"/>
    <col min="9479" max="9479" width="12.5546875" customWidth="1"/>
    <col min="9729" max="9729" width="14.44140625" customWidth="1"/>
    <col min="9730" max="9730" width="8" customWidth="1"/>
    <col min="9732" max="9732" width="11.71875" customWidth="1"/>
    <col min="9733" max="9733" width="7.27734375" customWidth="1"/>
    <col min="9735" max="9735" width="12.5546875" customWidth="1"/>
    <col min="9985" max="9985" width="14.44140625" customWidth="1"/>
    <col min="9986" max="9986" width="8" customWidth="1"/>
    <col min="9988" max="9988" width="11.71875" customWidth="1"/>
    <col min="9989" max="9989" width="7.27734375" customWidth="1"/>
    <col min="9991" max="9991" width="12.5546875" customWidth="1"/>
    <col min="10241" max="10241" width="14.44140625" customWidth="1"/>
    <col min="10242" max="10242" width="8" customWidth="1"/>
    <col min="10244" max="10244" width="11.71875" customWidth="1"/>
    <col min="10245" max="10245" width="7.27734375" customWidth="1"/>
    <col min="10247" max="10247" width="12.5546875" customWidth="1"/>
    <col min="10497" max="10497" width="14.44140625" customWidth="1"/>
    <col min="10498" max="10498" width="8" customWidth="1"/>
    <col min="10500" max="10500" width="11.71875" customWidth="1"/>
    <col min="10501" max="10501" width="7.27734375" customWidth="1"/>
    <col min="10503" max="10503" width="12.5546875" customWidth="1"/>
    <col min="10753" max="10753" width="14.44140625" customWidth="1"/>
    <col min="10754" max="10754" width="8" customWidth="1"/>
    <col min="10756" max="10756" width="11.71875" customWidth="1"/>
    <col min="10757" max="10757" width="7.27734375" customWidth="1"/>
    <col min="10759" max="10759" width="12.5546875" customWidth="1"/>
    <col min="11009" max="11009" width="14.44140625" customWidth="1"/>
    <col min="11010" max="11010" width="8" customWidth="1"/>
    <col min="11012" max="11012" width="11.71875" customWidth="1"/>
    <col min="11013" max="11013" width="7.27734375" customWidth="1"/>
    <col min="11015" max="11015" width="12.5546875" customWidth="1"/>
    <col min="11265" max="11265" width="14.44140625" customWidth="1"/>
    <col min="11266" max="11266" width="8" customWidth="1"/>
    <col min="11268" max="11268" width="11.71875" customWidth="1"/>
    <col min="11269" max="11269" width="7.27734375" customWidth="1"/>
    <col min="11271" max="11271" width="12.5546875" customWidth="1"/>
    <col min="11521" max="11521" width="14.44140625" customWidth="1"/>
    <col min="11522" max="11522" width="8" customWidth="1"/>
    <col min="11524" max="11524" width="11.71875" customWidth="1"/>
    <col min="11525" max="11525" width="7.27734375" customWidth="1"/>
    <col min="11527" max="11527" width="12.5546875" customWidth="1"/>
    <col min="11777" max="11777" width="14.44140625" customWidth="1"/>
    <col min="11778" max="11778" width="8" customWidth="1"/>
    <col min="11780" max="11780" width="11.71875" customWidth="1"/>
    <col min="11781" max="11781" width="7.27734375" customWidth="1"/>
    <col min="11783" max="11783" width="12.5546875" customWidth="1"/>
    <col min="12033" max="12033" width="14.44140625" customWidth="1"/>
    <col min="12034" max="12034" width="8" customWidth="1"/>
    <col min="12036" max="12036" width="11.71875" customWidth="1"/>
    <col min="12037" max="12037" width="7.27734375" customWidth="1"/>
    <col min="12039" max="12039" width="12.5546875" customWidth="1"/>
    <col min="12289" max="12289" width="14.44140625" customWidth="1"/>
    <col min="12290" max="12290" width="8" customWidth="1"/>
    <col min="12292" max="12292" width="11.71875" customWidth="1"/>
    <col min="12293" max="12293" width="7.27734375" customWidth="1"/>
    <col min="12295" max="12295" width="12.5546875" customWidth="1"/>
    <col min="12545" max="12545" width="14.44140625" customWidth="1"/>
    <col min="12546" max="12546" width="8" customWidth="1"/>
    <col min="12548" max="12548" width="11.71875" customWidth="1"/>
    <col min="12549" max="12549" width="7.27734375" customWidth="1"/>
    <col min="12551" max="12551" width="12.5546875" customWidth="1"/>
    <col min="12801" max="12801" width="14.44140625" customWidth="1"/>
    <col min="12802" max="12802" width="8" customWidth="1"/>
    <col min="12804" max="12804" width="11.71875" customWidth="1"/>
    <col min="12805" max="12805" width="7.27734375" customWidth="1"/>
    <col min="12807" max="12807" width="12.5546875" customWidth="1"/>
    <col min="13057" max="13057" width="14.44140625" customWidth="1"/>
    <col min="13058" max="13058" width="8" customWidth="1"/>
    <col min="13060" max="13060" width="11.71875" customWidth="1"/>
    <col min="13061" max="13061" width="7.27734375" customWidth="1"/>
    <col min="13063" max="13063" width="12.5546875" customWidth="1"/>
    <col min="13313" max="13313" width="14.44140625" customWidth="1"/>
    <col min="13314" max="13314" width="8" customWidth="1"/>
    <col min="13316" max="13316" width="11.71875" customWidth="1"/>
    <col min="13317" max="13317" width="7.27734375" customWidth="1"/>
    <col min="13319" max="13319" width="12.5546875" customWidth="1"/>
    <col min="13569" max="13569" width="14.44140625" customWidth="1"/>
    <col min="13570" max="13570" width="8" customWidth="1"/>
    <col min="13572" max="13572" width="11.71875" customWidth="1"/>
    <col min="13573" max="13573" width="7.27734375" customWidth="1"/>
    <col min="13575" max="13575" width="12.5546875" customWidth="1"/>
    <col min="13825" max="13825" width="14.44140625" customWidth="1"/>
    <col min="13826" max="13826" width="8" customWidth="1"/>
    <col min="13828" max="13828" width="11.71875" customWidth="1"/>
    <col min="13829" max="13829" width="7.27734375" customWidth="1"/>
    <col min="13831" max="13831" width="12.5546875" customWidth="1"/>
    <col min="14081" max="14081" width="14.44140625" customWidth="1"/>
    <col min="14082" max="14082" width="8" customWidth="1"/>
    <col min="14084" max="14084" width="11.71875" customWidth="1"/>
    <col min="14085" max="14085" width="7.27734375" customWidth="1"/>
    <col min="14087" max="14087" width="12.5546875" customWidth="1"/>
    <col min="14337" max="14337" width="14.44140625" customWidth="1"/>
    <col min="14338" max="14338" width="8" customWidth="1"/>
    <col min="14340" max="14340" width="11.71875" customWidth="1"/>
    <col min="14341" max="14341" width="7.27734375" customWidth="1"/>
    <col min="14343" max="14343" width="12.5546875" customWidth="1"/>
    <col min="14593" max="14593" width="14.44140625" customWidth="1"/>
    <col min="14594" max="14594" width="8" customWidth="1"/>
    <col min="14596" max="14596" width="11.71875" customWidth="1"/>
    <col min="14597" max="14597" width="7.27734375" customWidth="1"/>
    <col min="14599" max="14599" width="12.5546875" customWidth="1"/>
    <col min="14849" max="14849" width="14.44140625" customWidth="1"/>
    <col min="14850" max="14850" width="8" customWidth="1"/>
    <col min="14852" max="14852" width="11.71875" customWidth="1"/>
    <col min="14853" max="14853" width="7.27734375" customWidth="1"/>
    <col min="14855" max="14855" width="12.5546875" customWidth="1"/>
    <col min="15105" max="15105" width="14.44140625" customWidth="1"/>
    <col min="15106" max="15106" width="8" customWidth="1"/>
    <col min="15108" max="15108" width="11.71875" customWidth="1"/>
    <col min="15109" max="15109" width="7.27734375" customWidth="1"/>
    <col min="15111" max="15111" width="12.5546875" customWidth="1"/>
    <col min="15361" max="15361" width="14.44140625" customWidth="1"/>
    <col min="15362" max="15362" width="8" customWidth="1"/>
    <col min="15364" max="15364" width="11.71875" customWidth="1"/>
    <col min="15365" max="15365" width="7.27734375" customWidth="1"/>
    <col min="15367" max="15367" width="12.5546875" customWidth="1"/>
    <col min="15617" max="15617" width="14.44140625" customWidth="1"/>
    <col min="15618" max="15618" width="8" customWidth="1"/>
    <col min="15620" max="15620" width="11.71875" customWidth="1"/>
    <col min="15621" max="15621" width="7.27734375" customWidth="1"/>
    <col min="15623" max="15623" width="12.5546875" customWidth="1"/>
    <col min="15873" max="15873" width="14.44140625" customWidth="1"/>
    <col min="15874" max="15874" width="8" customWidth="1"/>
    <col min="15876" max="15876" width="11.71875" customWidth="1"/>
    <col min="15877" max="15877" width="7.27734375" customWidth="1"/>
    <col min="15879" max="15879" width="12.5546875" customWidth="1"/>
    <col min="16129" max="16129" width="14.44140625" customWidth="1"/>
    <col min="16130" max="16130" width="8" customWidth="1"/>
    <col min="16132" max="16132" width="11.71875" customWidth="1"/>
    <col min="16133" max="16133" width="7.27734375" customWidth="1"/>
    <col min="16135" max="16135" width="12.5546875" customWidth="1"/>
  </cols>
  <sheetData>
    <row r="1" spans="1:6" ht="15" x14ac:dyDescent="0.5">
      <c r="A1" s="1" t="s">
        <v>100</v>
      </c>
      <c r="B1" s="1"/>
      <c r="C1" s="1"/>
    </row>
    <row r="2" spans="1:6" ht="15" x14ac:dyDescent="0.5">
      <c r="A2" s="1" t="s">
        <v>56</v>
      </c>
      <c r="B2" s="1"/>
      <c r="C2" s="1"/>
    </row>
    <row r="3" spans="1:6" ht="15" x14ac:dyDescent="0.5">
      <c r="A3" s="36" t="s">
        <v>101</v>
      </c>
      <c r="B3" s="1"/>
      <c r="D3" s="1"/>
      <c r="E3" s="1"/>
      <c r="F3" s="1"/>
    </row>
    <row r="4" spans="1:6" ht="15" x14ac:dyDescent="0.5">
      <c r="A4" s="36" t="s">
        <v>57</v>
      </c>
      <c r="B4" s="1"/>
      <c r="D4" s="1"/>
      <c r="E4" s="1"/>
      <c r="F4" s="1"/>
    </row>
    <row r="5" spans="1:6" ht="15" x14ac:dyDescent="0.5">
      <c r="A5" s="36" t="s">
        <v>102</v>
      </c>
      <c r="B5" s="1"/>
      <c r="D5" s="1"/>
      <c r="E5" s="1"/>
      <c r="F5" s="1"/>
    </row>
    <row r="6" spans="1:6" ht="15" x14ac:dyDescent="0.5">
      <c r="A6" s="1" t="s">
        <v>105</v>
      </c>
      <c r="B6" s="1"/>
      <c r="D6" s="1"/>
      <c r="E6" s="1"/>
      <c r="F6" s="1"/>
    </row>
    <row r="7" spans="1:6" ht="15" x14ac:dyDescent="0.5">
      <c r="A7" s="36" t="s">
        <v>48</v>
      </c>
      <c r="B7" s="11"/>
      <c r="C7" s="11"/>
      <c r="D7" s="11"/>
      <c r="E7" s="11"/>
      <c r="F7" s="11"/>
    </row>
    <row r="8" spans="1:6" x14ac:dyDescent="0.4">
      <c r="B8" s="5"/>
      <c r="C8" s="11"/>
      <c r="D8" s="11"/>
      <c r="E8" s="11"/>
      <c r="F8" s="11"/>
    </row>
    <row r="9" spans="1:6" x14ac:dyDescent="0.4">
      <c r="B9" s="5"/>
      <c r="C9" s="11"/>
      <c r="D9" s="11"/>
      <c r="E9" s="11"/>
      <c r="F9" s="11"/>
    </row>
    <row r="10" spans="1:6" ht="15" x14ac:dyDescent="0.5">
      <c r="A10" s="33"/>
      <c r="B10" s="34"/>
      <c r="C10" s="11"/>
      <c r="D10" s="11"/>
      <c r="E10" s="11"/>
      <c r="F10" s="11"/>
    </row>
    <row r="11" spans="1:6" x14ac:dyDescent="0.4">
      <c r="A11" s="37" t="s">
        <v>0</v>
      </c>
      <c r="B11" s="10"/>
      <c r="C11" s="10"/>
      <c r="D11" s="10"/>
      <c r="E11" s="10"/>
      <c r="F11" s="10"/>
    </row>
    <row r="12" spans="1:6" ht="15" x14ac:dyDescent="0.5">
      <c r="A12" s="15" t="s">
        <v>6</v>
      </c>
      <c r="B12" s="28">
        <v>1500</v>
      </c>
      <c r="C12" s="9"/>
      <c r="D12" s="9"/>
      <c r="E12" s="9"/>
      <c r="F12" s="4"/>
    </row>
    <row r="13" spans="1:6" x14ac:dyDescent="0.4">
      <c r="A13" s="38" t="s">
        <v>11</v>
      </c>
      <c r="B13" s="5">
        <f>600/B12</f>
        <v>0.4</v>
      </c>
      <c r="C13" s="9"/>
      <c r="D13" s="9"/>
      <c r="E13" s="9"/>
      <c r="F13" s="4"/>
    </row>
    <row r="14" spans="1:6" x14ac:dyDescent="0.4">
      <c r="A14" s="6" t="s">
        <v>49</v>
      </c>
      <c r="B14" s="5">
        <v>0.95</v>
      </c>
      <c r="C14" s="9"/>
      <c r="D14" s="9"/>
      <c r="E14" s="9"/>
      <c r="F14" s="4"/>
    </row>
    <row r="15" spans="1:6" ht="14.7" x14ac:dyDescent="0.6">
      <c r="A15" s="5" t="s">
        <v>50</v>
      </c>
      <c r="B15" s="5">
        <f>NORMSINV(1-(1-B14)/2)</f>
        <v>1.9599639845400536</v>
      </c>
      <c r="C15" s="4"/>
      <c r="D15" s="4"/>
      <c r="E15" s="4"/>
      <c r="F15" s="4"/>
    </row>
    <row r="16" spans="1:6" x14ac:dyDescent="0.4">
      <c r="A16" s="5" t="s">
        <v>51</v>
      </c>
      <c r="B16" s="5"/>
      <c r="C16" s="9"/>
      <c r="D16" s="4"/>
      <c r="E16" s="39">
        <f>B13-B15*SQRT(B13*(1-B13)/B12)</f>
        <v>0.37520819870781758</v>
      </c>
      <c r="F16" s="4"/>
    </row>
    <row r="17" spans="1:6" x14ac:dyDescent="0.4">
      <c r="A17" s="5" t="s">
        <v>52</v>
      </c>
      <c r="B17" s="5"/>
      <c r="C17" s="9"/>
      <c r="D17" s="39"/>
      <c r="E17" s="4">
        <f>B13+B15*SQRT(B13*(1-B13)/B12)</f>
        <v>0.42479180129218247</v>
      </c>
      <c r="F17" s="4"/>
    </row>
    <row r="18" spans="1:6" x14ac:dyDescent="0.4">
      <c r="A18" s="5"/>
      <c r="B18" s="39"/>
      <c r="C18" s="4"/>
      <c r="D18" s="4"/>
      <c r="E18" s="4"/>
      <c r="F18" s="4"/>
    </row>
    <row r="19" spans="1:6" x14ac:dyDescent="0.4">
      <c r="A19" s="5" t="s">
        <v>1</v>
      </c>
      <c r="B19" s="5"/>
      <c r="C19" s="4"/>
      <c r="D19" s="4"/>
      <c r="E19" s="4"/>
      <c r="F19" s="4"/>
    </row>
    <row r="20" spans="1:6" x14ac:dyDescent="0.4">
      <c r="A20" s="6" t="s">
        <v>49</v>
      </c>
      <c r="B20" s="5">
        <v>0.95</v>
      </c>
      <c r="C20" s="9"/>
      <c r="D20" s="9"/>
      <c r="E20" s="9"/>
      <c r="F20" s="4"/>
    </row>
    <row r="21" spans="1:6" ht="14.7" x14ac:dyDescent="0.6">
      <c r="A21" s="5" t="s">
        <v>50</v>
      </c>
      <c r="B21" s="5">
        <f>NORMSINV(1-(1-B20)/2)</f>
        <v>1.9599639845400536</v>
      </c>
      <c r="C21" s="4"/>
      <c r="D21" s="4"/>
      <c r="E21" s="4"/>
      <c r="F21" s="4"/>
    </row>
    <row r="22" spans="1:6" x14ac:dyDescent="0.4">
      <c r="A22" s="5" t="s">
        <v>53</v>
      </c>
      <c r="B22">
        <v>0.03</v>
      </c>
      <c r="C22" s="4"/>
      <c r="D22" s="4"/>
      <c r="E22" s="4"/>
      <c r="F22" s="4"/>
    </row>
    <row r="23" spans="1:6" x14ac:dyDescent="0.4">
      <c r="A23" s="9" t="s">
        <v>6</v>
      </c>
      <c r="B23" s="4">
        <f>4*B21^2*B13*(1-B13)/B22^2</f>
        <v>4097.5560754070648</v>
      </c>
      <c r="C23" s="4"/>
      <c r="D23" s="4"/>
      <c r="E23" s="4"/>
      <c r="F23" s="4"/>
    </row>
    <row r="24" spans="1:6" x14ac:dyDescent="0.4">
      <c r="A24" s="4"/>
      <c r="B24" s="4"/>
      <c r="C24" s="4"/>
      <c r="D24" s="4"/>
      <c r="E24" s="4"/>
      <c r="F24" s="4"/>
    </row>
    <row r="25" spans="1:6" x14ac:dyDescent="0.4">
      <c r="A25" s="30" t="s">
        <v>8</v>
      </c>
      <c r="B25" s="4"/>
      <c r="C25" s="4"/>
      <c r="D25" s="4"/>
      <c r="E25" s="4"/>
      <c r="F25" s="4"/>
    </row>
    <row r="26" spans="1:6" ht="14.7" x14ac:dyDescent="0.6">
      <c r="A26" s="30" t="s">
        <v>54</v>
      </c>
      <c r="B26" s="4">
        <v>0.45</v>
      </c>
      <c r="C26" s="4"/>
      <c r="D26" s="4"/>
      <c r="E26" s="4"/>
      <c r="F26" s="4"/>
    </row>
    <row r="27" spans="1:6" ht="14.7" x14ac:dyDescent="0.6">
      <c r="A27" s="17" t="s">
        <v>103</v>
      </c>
      <c r="B27" s="4">
        <v>0.45</v>
      </c>
      <c r="C27" s="4"/>
      <c r="D27" s="4"/>
      <c r="E27" s="4"/>
      <c r="F27" s="4"/>
    </row>
    <row r="28" spans="1:6" x14ac:dyDescent="0.4">
      <c r="A28" s="6" t="s">
        <v>55</v>
      </c>
      <c r="B28" s="5">
        <v>0.01</v>
      </c>
      <c r="C28" s="4"/>
      <c r="D28" s="4"/>
      <c r="E28" s="4"/>
      <c r="F28" s="4"/>
    </row>
    <row r="29" spans="1:6" ht="14.7" x14ac:dyDescent="0.6">
      <c r="A29" s="12" t="s">
        <v>132</v>
      </c>
      <c r="B29" s="5">
        <f>-NORMSINV(1-B28)</f>
        <v>-2.3263478740408408</v>
      </c>
      <c r="C29" s="4"/>
      <c r="D29" s="4"/>
      <c r="E29" s="4"/>
      <c r="F29" s="4"/>
    </row>
    <row r="30" spans="1:6" x14ac:dyDescent="0.4">
      <c r="A30" s="9" t="s">
        <v>12</v>
      </c>
      <c r="B30" s="4">
        <f>(B13-B26)/SQRT(B26*(1-B26)/B12)</f>
        <v>-3.8924947208076137</v>
      </c>
      <c r="C30" s="4"/>
      <c r="D30" s="4"/>
      <c r="E30" s="4"/>
      <c r="F30" s="4"/>
    </row>
    <row r="31" spans="1:6" x14ac:dyDescent="0.4">
      <c r="A31" s="4"/>
      <c r="B31" s="4"/>
      <c r="C31" s="4"/>
      <c r="D31" s="4"/>
      <c r="E31" s="4"/>
      <c r="F31" s="4"/>
    </row>
    <row r="32" spans="1:6" x14ac:dyDescent="0.4">
      <c r="A32" s="17" t="s">
        <v>104</v>
      </c>
      <c r="B32" s="4"/>
      <c r="C32" s="4"/>
      <c r="D32" s="4"/>
      <c r="E32" s="4"/>
      <c r="F32" s="4"/>
    </row>
    <row r="33" spans="1:6" x14ac:dyDescent="0.4">
      <c r="A33" s="4"/>
      <c r="B33" s="4"/>
      <c r="C33" s="4"/>
      <c r="D33" s="4"/>
      <c r="E33" s="4"/>
      <c r="F33" s="4"/>
    </row>
    <row r="34" spans="1:6" x14ac:dyDescent="0.4">
      <c r="A34" s="30" t="s">
        <v>10</v>
      </c>
      <c r="B34" s="4"/>
      <c r="C34" s="4"/>
      <c r="D34" s="4"/>
      <c r="E34" s="4"/>
      <c r="F34" s="4"/>
    </row>
    <row r="35" spans="1:6" x14ac:dyDescent="0.4">
      <c r="A35" s="30" t="s">
        <v>13</v>
      </c>
      <c r="B35" s="4">
        <f>NORMSDIST(B30)</f>
        <v>4.9609329662468438E-5</v>
      </c>
      <c r="C35" s="4"/>
      <c r="D35" s="4"/>
      <c r="E35" s="4"/>
      <c r="F35" s="4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Foglio2!Area_stampa</vt:lpstr>
      <vt:lpstr>Foglio3!Area_stampa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2023-09-15T07:02:04Z</dcterms:modified>
</cp:coreProperties>
</file>