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40116\"/>
    </mc:Choice>
  </mc:AlternateContent>
  <xr:revisionPtr revIDLastSave="0" documentId="13_ncr:1_{04F391A0-60A0-499F-8145-AEAB46278A44}" xr6:coauthVersionLast="36" xr6:coauthVersionMax="36" xr10:uidLastSave="{00000000-0000-0000-0000-000000000000}"/>
  <bookViews>
    <workbookView xWindow="0" yWindow="0" windowWidth="15852" windowHeight="8430" tabRatio="989" activeTab="1" xr2:uid="{00000000-000D-0000-FFFF-FFFF00000000}"/>
  </bookViews>
  <sheets>
    <sheet name="Foglio1" sheetId="2" r:id="rId1"/>
    <sheet name="Foglio2" sheetId="3" r:id="rId2"/>
    <sheet name="Foglio3" sheetId="1" r:id="rId3"/>
    <sheet name="Foglio4" sheetId="4" r:id="rId4"/>
    <sheet name="Foglio5" sheetId="5" r:id="rId5"/>
    <sheet name="Foglio6" sheetId="6" r:id="rId6"/>
  </sheets>
  <definedNames>
    <definedName name="_xlnm.Print_Area" localSheetId="0">Foglio1!#REF!</definedName>
    <definedName name="_xlnm.Print_Area" localSheetId="1">Foglio2!$A$1:$R$57</definedName>
    <definedName name="_xlnm.Print_Area" localSheetId="2">Foglio3!$A$1:$R$75</definedName>
    <definedName name="_xlnm.Print_Area" localSheetId="3">Foglio4!$A$1:$V$59</definedName>
    <definedName name="_xlnm.Print_Area" localSheetId="4">Foglio5!#REF!</definedName>
    <definedName name="_xlnm.Print_Area" localSheetId="5">Foglio6!$A$1:$S$66</definedName>
  </definedNames>
  <calcPr calcId="191029"/>
</workbook>
</file>

<file path=xl/calcChain.xml><?xml version="1.0" encoding="utf-8"?>
<calcChain xmlns="http://schemas.openxmlformats.org/spreadsheetml/2006/main">
  <c r="E22" i="2" l="1"/>
  <c r="C22" i="2"/>
  <c r="D22" i="2"/>
  <c r="B22" i="2"/>
  <c r="B21" i="2"/>
  <c r="B34" i="5"/>
  <c r="G9" i="5"/>
  <c r="B9" i="5"/>
  <c r="C9" i="5"/>
  <c r="D9" i="5"/>
  <c r="E9" i="5"/>
  <c r="F9" i="5"/>
  <c r="A9" i="5"/>
  <c r="B13" i="5"/>
  <c r="B18" i="4"/>
  <c r="B27" i="6" l="1"/>
  <c r="B15" i="6"/>
  <c r="B12" i="6"/>
  <c r="B9" i="6"/>
  <c r="E29" i="6" s="1"/>
  <c r="B36" i="5"/>
  <c r="B32" i="5"/>
  <c r="B17" i="5"/>
  <c r="B12" i="5"/>
  <c r="B31" i="5" s="1"/>
  <c r="B22" i="4"/>
  <c r="B21" i="4"/>
  <c r="B23" i="4" s="1"/>
  <c r="D23" i="4" s="1"/>
  <c r="B17" i="4"/>
  <c r="B16" i="4"/>
  <c r="D18" i="4" s="1"/>
  <c r="B13" i="4"/>
  <c r="D13" i="4" s="1"/>
  <c r="B29" i="4" s="1"/>
  <c r="B28" i="3"/>
  <c r="B24" i="3"/>
  <c r="D23" i="3"/>
  <c r="D22" i="3"/>
  <c r="D21" i="3"/>
  <c r="D20" i="3"/>
  <c r="D19" i="3"/>
  <c r="E19" i="3" s="1"/>
  <c r="C19" i="3"/>
  <c r="C20" i="3" s="1"/>
  <c r="C21" i="3" s="1"/>
  <c r="D18" i="3"/>
  <c r="D24" i="3" s="1"/>
  <c r="C18" i="3"/>
  <c r="E18" i="3" s="1"/>
  <c r="A21" i="2"/>
  <c r="D20" i="2"/>
  <c r="A20" i="2"/>
  <c r="A19" i="2"/>
  <c r="B17" i="2"/>
  <c r="D16" i="2"/>
  <c r="D21" i="2" s="1"/>
  <c r="C16" i="2"/>
  <c r="C21" i="2" s="1"/>
  <c r="B16" i="2"/>
  <c r="E16" i="2" s="1"/>
  <c r="A16" i="2"/>
  <c r="D15" i="2"/>
  <c r="D17" i="2" s="1"/>
  <c r="C15" i="2"/>
  <c r="C20" i="2" s="1"/>
  <c r="B15" i="2"/>
  <c r="B20" i="2" s="1"/>
  <c r="A15" i="2"/>
  <c r="D14" i="2"/>
  <c r="C14" i="2"/>
  <c r="B14" i="2"/>
  <c r="A14" i="2"/>
  <c r="B22" i="1"/>
  <c r="B19" i="1"/>
  <c r="B16" i="1"/>
  <c r="E20" i="2" l="1"/>
  <c r="F30" i="4"/>
  <c r="D30" i="4"/>
  <c r="B30" i="4"/>
  <c r="E17" i="2"/>
  <c r="E21" i="3"/>
  <c r="C22" i="3"/>
  <c r="C23" i="3" s="1"/>
  <c r="E22" i="3"/>
  <c r="E20" i="3"/>
  <c r="E24" i="3" s="1"/>
  <c r="B26" i="3" s="1"/>
  <c r="D18" i="5"/>
  <c r="D19" i="5"/>
  <c r="B17" i="6"/>
  <c r="B20" i="6" s="1"/>
  <c r="C17" i="2"/>
  <c r="E15" i="2"/>
  <c r="E21" i="2"/>
  <c r="F21" i="2" s="1"/>
  <c r="E28" i="6"/>
  <c r="F20" i="2" l="1"/>
  <c r="B26" i="2" s="1"/>
  <c r="B27" i="2" s="1"/>
  <c r="H30" i="4"/>
  <c r="D31" i="2" l="1"/>
  <c r="B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9" authorId="0" shapeId="0" xr:uid="{00000000-0006-0000-0100-000001000000}">
      <text>
        <r>
          <rPr>
            <sz val="9"/>
            <color rgb="FF000000"/>
            <rFont val="Tahoma"/>
            <family val="2"/>
            <charset val="1"/>
          </rPr>
          <t>utente:</t>
        </r>
      </text>
    </comment>
  </commentList>
</comments>
</file>

<file path=xl/sharedStrings.xml><?xml version="1.0" encoding="utf-8"?>
<sst xmlns="http://schemas.openxmlformats.org/spreadsheetml/2006/main" count="145" uniqueCount="110">
  <si>
    <t>La probabilità che ad una certa data il prezzo di un titolo energetico subisca un rialzo è pari a 0,7 se il prezzo del petrolio aumenta, e pari a 0,4 se invece il prezzo del petrolio diminuisce.</t>
  </si>
  <si>
    <t>La probabilità che il prezzo del petrolio a quella stessa data subisca un rialzo è pari a 0,8.</t>
  </si>
  <si>
    <t>a) Qual è la probabilità che il titolo energetico subisca un rialzo?</t>
  </si>
  <si>
    <t>b) Qual è la probabilità che sia il titolo energetico, sia il petrolio mostrino un aumento di prezzo?</t>
  </si>
  <si>
    <t>c) Qual è la probabilità di osservare un rialzo del prezzo del titolo energetico oppure del prezzo del petrolio?</t>
  </si>
  <si>
    <t>d) Gli eventi aumento del prezzo del petrolio e aumento del prezzo del titolo sono indipendenti? Motivare la risposta.</t>
  </si>
  <si>
    <t>a)</t>
  </si>
  <si>
    <t>A={aumento del prezzo del titolo}</t>
  </si>
  <si>
    <t>B ={aumento del prezzo del petrolio}</t>
  </si>
  <si>
    <t>P(A|B)=</t>
  </si>
  <si>
    <r>
      <rPr>
        <vertAlign val="superscript"/>
        <sz val="10"/>
        <rFont val="Arial"/>
        <family val="2"/>
        <charset val="1"/>
      </rPr>
      <t>P(A|B</t>
    </r>
    <r>
      <rPr>
        <sz val="10"/>
        <rFont val="Arial"/>
        <family val="2"/>
        <charset val="1"/>
      </rPr>
      <t>c</t>
    </r>
    <r>
      <rPr>
        <sz val="10"/>
        <rFont val="Arial"/>
        <family val="2"/>
        <charset val="1"/>
      </rPr>
      <t>)=</t>
    </r>
  </si>
  <si>
    <t>P(B)=</t>
  </si>
  <si>
    <t>P(A) =</t>
  </si>
  <si>
    <t>b)</t>
  </si>
  <si>
    <t>P(B∩A) =</t>
  </si>
  <si>
    <t>c)</t>
  </si>
  <si>
    <t>P(AUB) =</t>
  </si>
  <si>
    <t>d)</t>
  </si>
  <si>
    <t>Non sono indipendenti altrimenti la probabilità di A|B dovrebbe essere uguale alla probabilità di A.</t>
  </si>
  <si>
    <t>La tabella sottostante riporta la distribuzione di una popolazione di lavoratori di un certo settore secondo la fascia retributiva mensile e il sesso.</t>
  </si>
  <si>
    <t>Fascia retributiva</t>
  </si>
  <si>
    <t>Sesso</t>
  </si>
  <si>
    <t>1000-1500</t>
  </si>
  <si>
    <t>1500-2000</t>
  </si>
  <si>
    <t>2000-2500</t>
  </si>
  <si>
    <t>Uomini</t>
  </si>
  <si>
    <t>Donne</t>
  </si>
  <si>
    <t>a) Si calcolino le retribuzioni medie condizionate al sesso e si concluda se c'è indipendenza in media.</t>
  </si>
  <si>
    <t>b) Si calcoli la media marginale delle retribuzioni e la varianza totale.</t>
  </si>
  <si>
    <t>c) Si calcoli l'indice di dipendenza in media e si commenti il risultato.</t>
  </si>
  <si>
    <t>d) Si spieghi cosa si intenda per decomposizione della varianza totale in questo contesto</t>
  </si>
  <si>
    <t>Totale</t>
  </si>
  <si>
    <t>Medie</t>
  </si>
  <si>
    <t>Le medie condizionate sono diverse tra loro. Quindi c'è dipendenza in media delle retribuzioni dal sesso.</t>
  </si>
  <si>
    <t>media marginale =</t>
  </si>
  <si>
    <t>Varianza totale</t>
  </si>
  <si>
    <t>Varianza delle medie condizionate =</t>
  </si>
  <si>
    <t>Indice eta quadro =</t>
  </si>
  <si>
    <t>C'è una bassissima dipendenza in media</t>
  </si>
  <si>
    <t>La tabella sottostante riporta il fatturato annuo di 6 diversi negozi di una certa catena.</t>
  </si>
  <si>
    <t>Negozio</t>
  </si>
  <si>
    <t>Fatturato (x mille euro)</t>
  </si>
  <si>
    <t>a) Si calcoli l'indice di concentrazione e si commenti il risultato.</t>
  </si>
  <si>
    <t>b) Si rappresenti la curva di Lorenz.</t>
  </si>
  <si>
    <t>c) Si indichi il valore teorico di fatturato di ciascun negozio in caso di equidistribuzione.</t>
  </si>
  <si>
    <t>d) Che valori assumono le quantità Qi nel caso di equidistribuzione? E nel caso di massima concentrazione?</t>
  </si>
  <si>
    <t>Qi</t>
  </si>
  <si>
    <t>Fi</t>
  </si>
  <si>
    <t>Fi-Qi</t>
  </si>
  <si>
    <t>Fatturato</t>
  </si>
  <si>
    <t>Rapporto di concentrazione di Gini =</t>
  </si>
  <si>
    <t>Esiste una certa concentrazione del fatturato nei diversi punti vendita.</t>
  </si>
  <si>
    <t>Numero teorico di addetti =</t>
  </si>
  <si>
    <t>In caso di equidistribuzione le Qi coincidono con le Fi. In caso di massima concentrazione sono tutte pari a 0, tranne l'ultima che è pari a 1.</t>
  </si>
  <si>
    <t>I prelievi giornalieri ad un certo sportello bancomat si distribuiscono normalmente con un ammontare</t>
  </si>
  <si>
    <t>medio di 4200 euro e una deviazione standard di 510 euro.</t>
  </si>
  <si>
    <t>Calcolare</t>
  </si>
  <si>
    <t>a) la probabilità che in un determinato giorno l'ammontare dei prelievi superi i 4000 euro</t>
  </si>
  <si>
    <t>b) la probabilità che in una settimana i prelievi totali superino i 32000 euro</t>
  </si>
  <si>
    <t>c) la probabilità che in una settimana il prelievo medio giornaliero sia inferiore a 4000 euro</t>
  </si>
  <si>
    <t>d) la probabilità che in una settimana, al massimo in due giorni si osservino prelievi superiori a 4000 euro</t>
  </si>
  <si>
    <t>mu =</t>
  </si>
  <si>
    <t>sigma =</t>
  </si>
  <si>
    <t>P(X &gt;4000) = P(Z &gt;</t>
  </si>
  <si>
    <t>)=</t>
  </si>
  <si>
    <t>P(X&gt;32000) = P(Z &gt;</t>
  </si>
  <si>
    <t>P(X&lt;4000) = P(Z&lt;</t>
  </si>
  <si>
    <t>X è binomiale di parametri</t>
  </si>
  <si>
    <t>n =</t>
  </si>
  <si>
    <t>p =</t>
  </si>
  <si>
    <t>P(X&lt;3)=</t>
  </si>
  <si>
    <t>'+</t>
  </si>
  <si>
    <t>'=</t>
  </si>
  <si>
    <t>Per valutare la redditività dell'apertura domenicale di un supermercato, viene fatto un periodo di prova e vengono rilevati</t>
  </si>
  <si>
    <t>i seguenti dati sulle vendite (in migliaia di euro) in 9 domeniche successive.</t>
  </si>
  <si>
    <t>a) Si trovi l'intervallo di confidenza per le vendite medie domenicali, al livello</t>
  </si>
  <si>
    <t>di confidenza del 95%.</t>
  </si>
  <si>
    <t>b) Cosa rappresenta un intervallo di confidenza in statistica e come si interpreta quello ottenuto al punto a)</t>
  </si>
  <si>
    <t>c) Si verifichi l'ipotesi che le vendite domenicali siano pari a 20 mila euro, contro l'alternativa che siano inferiori, al livello di significatività del 10%.</t>
  </si>
  <si>
    <t>d) Si verifiche l'ipotesi che la varianza delle vendite sia pari a 40, contro l'alternativa che sia inferiore, al livello dell'1%</t>
  </si>
  <si>
    <t>xm =</t>
  </si>
  <si>
    <t>migliaia di euro</t>
  </si>
  <si>
    <r>
      <rPr>
        <vertAlign val="superscript"/>
        <sz val="10"/>
        <rFont val="Arial"/>
        <family val="2"/>
        <charset val="1"/>
      </rPr>
      <t>s</t>
    </r>
    <r>
      <rPr>
        <sz val="10"/>
        <rFont val="Arial"/>
        <family val="2"/>
        <charset val="1"/>
      </rPr>
      <t>2</t>
    </r>
    <r>
      <rPr>
        <sz val="10"/>
        <rFont val="Arial"/>
        <family val="2"/>
        <charset val="1"/>
      </rPr>
      <t>=</t>
    </r>
  </si>
  <si>
    <t>a =</t>
  </si>
  <si>
    <r>
      <rPr>
        <vertAlign val="subscript"/>
        <sz val="10"/>
        <rFont val="Symbol"/>
        <family val="1"/>
        <charset val="2"/>
      </rPr>
      <t>t</t>
    </r>
    <r>
      <rPr>
        <vertAlign val="subscript"/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/2</t>
    </r>
    <r>
      <rPr>
        <sz val="10"/>
        <rFont val="Arial"/>
        <family val="2"/>
        <charset val="1"/>
      </rPr>
      <t>=</t>
    </r>
  </si>
  <si>
    <t>Estremo inferiore dell'intervallo =</t>
  </si>
  <si>
    <t>Estremo superiore dell'intervallo =</t>
  </si>
  <si>
    <t>L'intervallo di confidenza rappresenta un insieme di valori plausibile per il parametro incognito di una popolazione, sulla base del campione osservato.</t>
  </si>
  <si>
    <t>L'intervallo precedente ci dice che con un livello di fiducia del 95%, possiamo ritenere che le vendite medie domenicali siano contenute tra i 11518 e i 22815 euro.</t>
  </si>
  <si>
    <t>H0 : mu =</t>
  </si>
  <si>
    <t>H1 : mu &lt;</t>
  </si>
  <si>
    <t>alfa =</t>
  </si>
  <si>
    <t>Statistica test =</t>
  </si>
  <si>
    <r>
      <rPr>
        <sz val="10"/>
        <rFont val="Symbol"/>
        <family val="1"/>
        <charset val="2"/>
      </rPr>
      <t>'-t</t>
    </r>
    <r>
      <rPr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=</t>
    </r>
  </si>
  <si>
    <t>Non possiamo rifiutare l'ipotesi nulla che le vendite medie per la domenica saranno pari 20000 euro contro l'alternativa che siano inferiori.</t>
  </si>
  <si>
    <r>
      <rPr>
        <vertAlign val="subscript"/>
        <sz val="10"/>
        <rFont val="Symbol"/>
        <family val="1"/>
        <charset val="2"/>
      </rPr>
      <t>c</t>
    </r>
    <r>
      <rPr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=</t>
    </r>
  </si>
  <si>
    <t>Possiamo rifiutare l'ipotesi nulla</t>
  </si>
  <si>
    <t>Da un'indagine svolta su 800 giovani tra i 18 e i 24 anni è risultato che 685 di loro partiranno in vacanza questa estate.</t>
  </si>
  <si>
    <t>a) Si verifichi l'ipotesi che il 90% della popolazione in quella fascia di età partirà in vacanza questa estate,</t>
  </si>
  <si>
    <t>contro l'alternativa che tale percentuale sia inferiore, al livello di significatività del 5%.</t>
  </si>
  <si>
    <t>b) Si determini il p-value per il test al punto a)</t>
  </si>
  <si>
    <t>c) Che cosa rappresenta la potenza di un test, nell'ambito della verifica delle ipotesi e in che relazione è con il livello del test?</t>
  </si>
  <si>
    <t>d) Si stimi, attraverso un intervallo di confidenza al 90%, la percentuale di giovani che partirà in vacanza.</t>
  </si>
  <si>
    <r>
      <rPr>
        <sz val="10"/>
        <rFont val="Symbol"/>
        <family val="1"/>
        <charset val="2"/>
      </rPr>
      <t>H0:</t>
    </r>
    <r>
      <rPr>
        <sz val="10"/>
        <rFont val="Arial"/>
        <family val="2"/>
        <charset val="1"/>
      </rPr>
      <t>p</t>
    </r>
    <r>
      <rPr>
        <sz val="10"/>
        <rFont val="Arial"/>
        <family val="2"/>
        <charset val="1"/>
      </rPr>
      <t>=</t>
    </r>
  </si>
  <si>
    <r>
      <rPr>
        <sz val="10"/>
        <rFont val="Symbol"/>
        <family val="1"/>
        <charset val="2"/>
      </rPr>
      <t>H1:</t>
    </r>
    <r>
      <rPr>
        <sz val="10"/>
        <rFont val="Arial"/>
        <family val="2"/>
        <charset val="1"/>
      </rPr>
      <t>p</t>
    </r>
    <r>
      <rPr>
        <sz val="10"/>
        <rFont val="Arial"/>
        <family val="2"/>
        <charset val="1"/>
      </rPr>
      <t>&lt;</t>
    </r>
  </si>
  <si>
    <r>
      <rPr>
        <vertAlign val="subscript"/>
        <sz val="10"/>
        <rFont val="Symbol"/>
        <family val="1"/>
        <charset val="2"/>
      </rPr>
      <t>z</t>
    </r>
    <r>
      <rPr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=</t>
    </r>
  </si>
  <si>
    <t>Si rifiuta H0, la percentuale di giovani che partiranno in vacanza sarà inferiore al 90%, al livello di significatività del 10%..</t>
  </si>
  <si>
    <t>p-value =</t>
  </si>
  <si>
    <t>La potenza di un test rappresenta la sua capacità di individuare un'ipotesi nulla falsa. Ossia è la probabilità di rifiutare l'ipotesi nulla quando questa è falsa. Al crescere di alfa, il livello del test, la potenza diminuisce.</t>
  </si>
  <si>
    <r>
      <rPr>
        <vertAlign val="subscript"/>
        <sz val="10"/>
        <rFont val="Symbol"/>
        <family val="1"/>
        <charset val="2"/>
      </rPr>
      <t>z</t>
    </r>
    <r>
      <rPr>
        <vertAlign val="subscript"/>
        <sz val="10"/>
        <rFont val="Arial"/>
        <family val="2"/>
        <charset val="1"/>
      </rPr>
      <t>a</t>
    </r>
    <r>
      <rPr>
        <sz val="10"/>
        <rFont val="Arial"/>
        <family val="2"/>
        <charset val="1"/>
      </rPr>
      <t>/2</t>
    </r>
    <r>
      <rPr>
        <sz val="10"/>
        <rFont val="Arial"/>
        <family val="2"/>
        <charset val="1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</si>
</sst>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1" x14ac:knownFonts="1">
    <font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vertAlign val="superscript"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9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Symbol"/>
      <family val="1"/>
      <charset val="2"/>
    </font>
    <font>
      <sz val="10"/>
      <name val="Symbol"/>
      <family val="1"/>
      <charset val="2"/>
    </font>
    <font>
      <vertAlign val="subscript"/>
      <sz val="10"/>
      <name val="Symbol"/>
      <family val="1"/>
      <charset val="2"/>
    </font>
    <font>
      <vertAlign val="subscript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Border="1"/>
    <xf numFmtId="2" fontId="0" fillId="0" borderId="0" xfId="0" applyNumberFormat="1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Alignment="1">
      <alignment horizontal="left" wrapText="1"/>
    </xf>
    <xf numFmtId="0" fontId="6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left"/>
    </xf>
    <xf numFmtId="164" fontId="0" fillId="0" borderId="0" xfId="0" applyNumberFormat="1" applyFont="1"/>
    <xf numFmtId="0" fontId="0" fillId="0" borderId="0" xfId="0" applyFont="1" applyAlignment="1">
      <alignment horizontal="left" wrapText="1"/>
    </xf>
    <xf numFmtId="0" fontId="6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8" fillId="0" borderId="0" xfId="0" applyFont="1"/>
    <xf numFmtId="165" fontId="0" fillId="0" borderId="0" xfId="0" applyNumberFormat="1" applyFont="1" applyBorder="1"/>
    <xf numFmtId="164" fontId="0" fillId="0" borderId="0" xfId="0" applyNumberFormat="1"/>
    <xf numFmtId="0" fontId="8" fillId="0" borderId="0" xfId="0" applyFont="1" applyBorder="1"/>
    <xf numFmtId="1" fontId="0" fillId="0" borderId="0" xfId="0" applyNumberFormat="1"/>
    <xf numFmtId="0" fontId="1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/>
          <a:lstStyle/>
          <a:p>
            <a:pPr>
              <a:defRPr sz="800" b="1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it-IT" sz="800" b="1" spc="-1">
                <a:solidFill>
                  <a:srgbClr val="000000"/>
                </a:solidFill>
                <a:latin typeface="Arial"/>
                <a:ea typeface="Arial"/>
              </a:rPr>
              <a:t>Curva di concentrazione degli addetti per filiale</a:t>
            </a:r>
          </a:p>
        </c:rich>
      </c:tx>
      <c:layout>
        <c:manualLayout>
          <c:xMode val="edge"/>
          <c:yMode val="edge"/>
          <c:x val="0.12758033624175399"/>
          <c:y val="3.43732182129184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199404128537994E-2"/>
          <c:y val="0.19483587195568899"/>
          <c:w val="0.87321770589487102"/>
          <c:h val="0.67410605196709295"/>
        </c:manualLayout>
      </c:layout>
      <c:scatterChart>
        <c:scatterStyle val="lineMarker"/>
        <c:varyColors val="0"/>
        <c:ser>
          <c:idx val="0"/>
          <c:order val="0"/>
          <c:spPr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Foglio2!$D$17:$D$23</c:f>
              <c:numCache>
                <c:formatCode>General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</c:numCache>
            </c:numRef>
          </c:xVal>
          <c:yVal>
            <c:numRef>
              <c:f>Foglio2!$C$17:$C$23</c:f>
              <c:numCache>
                <c:formatCode>General</c:formatCode>
                <c:ptCount val="7"/>
                <c:pt idx="0">
                  <c:v>0</c:v>
                </c:pt>
                <c:pt idx="1">
                  <c:v>9.6153846153846159E-2</c:v>
                </c:pt>
                <c:pt idx="2">
                  <c:v>0.21277915632754343</c:v>
                </c:pt>
                <c:pt idx="3">
                  <c:v>0.36290322580645162</c:v>
                </c:pt>
                <c:pt idx="4">
                  <c:v>0.53411910669975193</c:v>
                </c:pt>
                <c:pt idx="5">
                  <c:v>0.72084367245657577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6C-4943-9670-696C8190DDAB}"/>
            </c:ext>
          </c:extLst>
        </c:ser>
        <c:ser>
          <c:idx val="1"/>
          <c:order val="1"/>
          <c:spPr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0"/>
          <c:extLst>
            <c:ext xmlns:c16="http://schemas.microsoft.com/office/drawing/2014/chart" uri="{C3380CC4-5D6E-409C-BE32-E72D297353CC}">
              <c16:uniqueId val="{00000001-CC6C-4943-9670-696C8190D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75361"/>
        <c:axId val="8724299"/>
      </c:scatterChart>
      <c:valAx>
        <c:axId val="78775361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800" b="1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it-IT" sz="800" b="1" spc="-1">
                    <a:solidFill>
                      <a:srgbClr val="000000"/>
                    </a:solidFill>
                    <a:latin typeface="Arial"/>
                    <a:ea typeface="Arial"/>
                  </a:rPr>
                  <a:t>Fi</a:t>
                </a:r>
              </a:p>
            </c:rich>
          </c:tx>
          <c:layout>
            <c:manualLayout>
              <c:xMode val="edge"/>
              <c:yMode val="edge"/>
              <c:x val="0.513992338795488"/>
              <c:y val="0.9224566262116149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8724299"/>
        <c:crosses val="autoZero"/>
        <c:crossBetween val="midCat"/>
      </c:valAx>
      <c:valAx>
        <c:axId val="8724299"/>
        <c:scaling>
          <c:orientation val="minMax"/>
          <c:max val="1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800" b="1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it-IT" sz="800" b="1" spc="-1">
                    <a:solidFill>
                      <a:srgbClr val="000000"/>
                    </a:solidFill>
                    <a:latin typeface="Arial"/>
                    <a:ea typeface="Arial"/>
                  </a:rPr>
                  <a:t>Qi</a:t>
                </a:r>
              </a:p>
            </c:rich>
          </c:tx>
          <c:layout>
            <c:manualLayout>
              <c:xMode val="edge"/>
              <c:yMode val="edge"/>
              <c:x val="2.56437539902107E-2"/>
              <c:y val="0.51535391382259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it-IT"/>
          </a:p>
        </c:txPr>
        <c:crossAx val="78775361"/>
        <c:crosses val="autoZero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464820</xdr:colOff>
      <xdr:row>21</xdr:row>
      <xdr:rowOff>144780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FD519760-17D0-48B8-A711-8A88D6D054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3810000" cy="381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30</xdr:row>
      <xdr:rowOff>102960</xdr:rowOff>
    </xdr:from>
    <xdr:to>
      <xdr:col>6</xdr:col>
      <xdr:colOff>430560</xdr:colOff>
      <xdr:row>56</xdr:row>
      <xdr:rowOff>163440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6"/>
  <sheetViews>
    <sheetView topLeftCell="A6" zoomScale="115" zoomScaleNormal="115" workbookViewId="0">
      <selection activeCell="E21" sqref="E21:E22"/>
    </sheetView>
  </sheetViews>
  <sheetFormatPr defaultRowHeight="12.3" x14ac:dyDescent="0.4"/>
  <cols>
    <col min="1" max="1" width="18.1640625" style="1"/>
    <col min="2" max="2" width="8.94140625" style="1"/>
    <col min="3" max="3" width="10.88671875" style="1"/>
    <col min="4" max="4" width="10.77734375" style="1"/>
    <col min="5" max="5" width="17.83203125" style="1"/>
    <col min="6" max="6" width="12.83203125" style="1"/>
    <col min="7" max="7" width="16.94140625" style="1"/>
    <col min="8" max="1025" width="9.1640625" style="1"/>
  </cols>
  <sheetData>
    <row r="1" spans="1:6" x14ac:dyDescent="0.4">
      <c r="A1" s="2" t="s">
        <v>19</v>
      </c>
      <c r="B1" s="2"/>
      <c r="C1" s="2"/>
      <c r="D1" s="2"/>
      <c r="E1"/>
      <c r="F1"/>
    </row>
    <row r="2" spans="1:6" x14ac:dyDescent="0.4">
      <c r="A2" s="2"/>
      <c r="B2" s="2"/>
      <c r="C2" s="2"/>
      <c r="D2" s="2"/>
      <c r="E2"/>
      <c r="F2"/>
    </row>
    <row r="3" spans="1:6" x14ac:dyDescent="0.4">
      <c r="A3" s="2"/>
      <c r="B3" s="2"/>
      <c r="C3" s="2"/>
      <c r="D3" s="2"/>
      <c r="E3"/>
      <c r="F3"/>
    </row>
    <row r="4" spans="1:6" x14ac:dyDescent="0.4">
      <c r="A4" s="11"/>
      <c r="B4" s="44" t="s">
        <v>20</v>
      </c>
      <c r="C4" s="44"/>
      <c r="D4" s="44"/>
      <c r="E4"/>
      <c r="F4"/>
    </row>
    <row r="5" spans="1:6" ht="15.75" customHeight="1" x14ac:dyDescent="0.5">
      <c r="A5" s="12" t="s">
        <v>21</v>
      </c>
      <c r="B5" s="13" t="s">
        <v>22</v>
      </c>
      <c r="C5" s="13" t="s">
        <v>23</v>
      </c>
      <c r="D5" s="14" t="s">
        <v>24</v>
      </c>
      <c r="E5" s="15"/>
      <c r="F5"/>
    </row>
    <row r="6" spans="1:6" ht="15" x14ac:dyDescent="0.5">
      <c r="A6" s="16" t="s">
        <v>25</v>
      </c>
      <c r="B6" s="17">
        <v>24</v>
      </c>
      <c r="C6" s="17">
        <v>41</v>
      </c>
      <c r="D6" s="17">
        <v>18</v>
      </c>
      <c r="E6" s="18"/>
      <c r="F6"/>
    </row>
    <row r="7" spans="1:6" ht="15" x14ac:dyDescent="0.5">
      <c r="A7" s="16" t="s">
        <v>26</v>
      </c>
      <c r="B7" s="17">
        <v>36</v>
      </c>
      <c r="C7" s="17">
        <v>29</v>
      </c>
      <c r="D7" s="17">
        <v>11</v>
      </c>
      <c r="E7" s="18"/>
      <c r="F7"/>
    </row>
    <row r="8" spans="1:6" ht="15" x14ac:dyDescent="0.5">
      <c r="A8" s="18" t="s">
        <v>27</v>
      </c>
      <c r="B8" s="18"/>
      <c r="C8" s="19"/>
      <c r="D8" s="18"/>
      <c r="E8" s="18"/>
      <c r="F8"/>
    </row>
    <row r="9" spans="1:6" ht="15" x14ac:dyDescent="0.5">
      <c r="A9" s="20" t="s">
        <v>28</v>
      </c>
      <c r="B9"/>
      <c r="C9"/>
      <c r="D9"/>
      <c r="E9"/>
      <c r="F9"/>
    </row>
    <row r="10" spans="1:6" ht="15" x14ac:dyDescent="0.5">
      <c r="A10" s="18" t="s">
        <v>29</v>
      </c>
      <c r="B10" s="18"/>
      <c r="C10" s="19"/>
      <c r="D10" s="18"/>
      <c r="E10" s="18"/>
      <c r="F10"/>
    </row>
    <row r="11" spans="1:6" ht="15" x14ac:dyDescent="0.5">
      <c r="A11" s="21" t="s">
        <v>30</v>
      </c>
      <c r="B11" s="18"/>
      <c r="C11" s="22"/>
      <c r="D11" s="20"/>
      <c r="E11" s="20"/>
      <c r="F11"/>
    </row>
    <row r="12" spans="1:6" x14ac:dyDescent="0.4">
      <c r="A12"/>
      <c r="B12"/>
      <c r="C12"/>
      <c r="D12"/>
      <c r="E12"/>
      <c r="F12"/>
    </row>
    <row r="13" spans="1:6" ht="15" x14ac:dyDescent="0.5">
      <c r="A13" s="23" t="s">
        <v>6</v>
      </c>
      <c r="B13"/>
      <c r="C13"/>
      <c r="D13"/>
      <c r="E13"/>
      <c r="F13"/>
    </row>
    <row r="14" spans="1:6" x14ac:dyDescent="0.4">
      <c r="A14" s="1" t="str">
        <f t="shared" ref="A14:D16" si="0">A5</f>
        <v>Sesso</v>
      </c>
      <c r="B14" s="1" t="str">
        <f t="shared" si="0"/>
        <v>1000-1500</v>
      </c>
      <c r="C14" s="1" t="str">
        <f t="shared" si="0"/>
        <v>1500-2000</v>
      </c>
      <c r="D14" s="1" t="str">
        <f t="shared" si="0"/>
        <v>2000-2500</v>
      </c>
      <c r="E14" s="8" t="s">
        <v>31</v>
      </c>
      <c r="F14"/>
    </row>
    <row r="15" spans="1:6" x14ac:dyDescent="0.4">
      <c r="A15" s="1" t="str">
        <f t="shared" si="0"/>
        <v>Uomini</v>
      </c>
      <c r="B15" s="1">
        <f t="shared" si="0"/>
        <v>24</v>
      </c>
      <c r="C15" s="1">
        <f t="shared" si="0"/>
        <v>41</v>
      </c>
      <c r="D15" s="1">
        <f t="shared" si="0"/>
        <v>18</v>
      </c>
      <c r="E15" s="24">
        <f>SUM(B15:D15)</f>
        <v>83</v>
      </c>
      <c r="F15"/>
    </row>
    <row r="16" spans="1:6" x14ac:dyDescent="0.4">
      <c r="A16" s="1" t="str">
        <f t="shared" si="0"/>
        <v>Donne</v>
      </c>
      <c r="B16" s="1">
        <f t="shared" si="0"/>
        <v>36</v>
      </c>
      <c r="C16" s="1">
        <f t="shared" si="0"/>
        <v>29</v>
      </c>
      <c r="D16" s="1">
        <f t="shared" si="0"/>
        <v>11</v>
      </c>
      <c r="E16" s="24">
        <f>SUM(B16:D16)</f>
        <v>76</v>
      </c>
      <c r="F16"/>
    </row>
    <row r="17" spans="1:6" x14ac:dyDescent="0.4">
      <c r="A17" s="8" t="s">
        <v>31</v>
      </c>
      <c r="B17" s="1">
        <f>SUM(B15:B16)</f>
        <v>60</v>
      </c>
      <c r="C17" s="1">
        <f>SUM(C15:C16)</f>
        <v>70</v>
      </c>
      <c r="D17" s="1">
        <f>SUM(D15:D16)</f>
        <v>29</v>
      </c>
      <c r="E17" s="24">
        <f>SUM(B17:D17)</f>
        <v>159</v>
      </c>
      <c r="F17"/>
    </row>
    <row r="18" spans="1:6" x14ac:dyDescent="0.4">
      <c r="A18"/>
      <c r="B18"/>
      <c r="C18"/>
      <c r="D18"/>
      <c r="E18"/>
      <c r="F18"/>
    </row>
    <row r="19" spans="1:6" ht="15" x14ac:dyDescent="0.5">
      <c r="A19" s="23" t="str">
        <f>A5</f>
        <v>Sesso</v>
      </c>
      <c r="B19" s="23">
        <v>1250</v>
      </c>
      <c r="C19" s="23">
        <v>1750</v>
      </c>
      <c r="D19" s="23">
        <v>2250</v>
      </c>
      <c r="E19" s="8" t="s">
        <v>31</v>
      </c>
      <c r="F19" s="8" t="s">
        <v>32</v>
      </c>
    </row>
    <row r="20" spans="1:6" ht="15" x14ac:dyDescent="0.5">
      <c r="A20" s="23" t="str">
        <f>A6</f>
        <v>Uomini</v>
      </c>
      <c r="B20" s="23">
        <f>B15*B19</f>
        <v>30000</v>
      </c>
      <c r="C20" s="23">
        <f>C15*C19</f>
        <v>71750</v>
      </c>
      <c r="D20" s="23">
        <f>D15*D19</f>
        <v>40500</v>
      </c>
      <c r="E20" s="25">
        <f>SUM(B20:D20)</f>
        <v>142250</v>
      </c>
      <c r="F20" s="1">
        <f>E20/E15</f>
        <v>1713.8554216867469</v>
      </c>
    </row>
    <row r="21" spans="1:6" ht="15" x14ac:dyDescent="0.5">
      <c r="A21" s="23" t="str">
        <f>A7</f>
        <v>Donne</v>
      </c>
      <c r="B21" s="23">
        <f>B16*B19</f>
        <v>45000</v>
      </c>
      <c r="C21" s="23">
        <f>C16*C19</f>
        <v>50750</v>
      </c>
      <c r="D21" s="23">
        <f>D16*D19</f>
        <v>24750</v>
      </c>
      <c r="E21" s="25">
        <f>SUM(B21:D21)</f>
        <v>120500</v>
      </c>
      <c r="F21" s="1">
        <f>E21/E16</f>
        <v>1585.5263157894738</v>
      </c>
    </row>
    <row r="22" spans="1:6" ht="15" x14ac:dyDescent="0.5">
      <c r="A22" s="23"/>
      <c r="B22" s="23">
        <f>B17*B19</f>
        <v>75000</v>
      </c>
      <c r="C22" s="25">
        <f t="shared" ref="C22:D22" si="1">C17*C19</f>
        <v>122500</v>
      </c>
      <c r="D22" s="25">
        <f t="shared" si="1"/>
        <v>65250</v>
      </c>
      <c r="E22" s="25">
        <f>SUM(B22:D22)</f>
        <v>262750</v>
      </c>
    </row>
    <row r="23" spans="1:6" ht="15" x14ac:dyDescent="0.5">
      <c r="A23" s="23" t="s">
        <v>33</v>
      </c>
      <c r="B23"/>
      <c r="C23"/>
      <c r="D23"/>
      <c r="E23"/>
    </row>
    <row r="24" spans="1:6" x14ac:dyDescent="0.4">
      <c r="A24"/>
      <c r="B24"/>
      <c r="C24"/>
      <c r="D24"/>
      <c r="E24"/>
    </row>
    <row r="25" spans="1:6" x14ac:dyDescent="0.4">
      <c r="A25" s="8" t="s">
        <v>13</v>
      </c>
      <c r="B25"/>
      <c r="C25"/>
      <c r="D25"/>
      <c r="E25"/>
    </row>
    <row r="26" spans="1:6" x14ac:dyDescent="0.4">
      <c r="A26" s="8" t="s">
        <v>34</v>
      </c>
      <c r="B26" s="1">
        <f>(F20*E15+F21*E16)/E17</f>
        <v>1652.5157232704403</v>
      </c>
      <c r="C26"/>
      <c r="D26"/>
      <c r="E26"/>
    </row>
    <row r="27" spans="1:6" x14ac:dyDescent="0.4">
      <c r="A27" s="9" t="s">
        <v>35</v>
      </c>
      <c r="B27" s="8">
        <f>((B19-B26)^2*B17+(C19-B26)^2*C17+(D19-B26)^2*D17)/E17</f>
        <v>130433.92270875361</v>
      </c>
      <c r="C27"/>
      <c r="D27"/>
      <c r="E27"/>
    </row>
    <row r="28" spans="1:6" x14ac:dyDescent="0.4">
      <c r="A28" s="9"/>
      <c r="B28"/>
      <c r="C28"/>
      <c r="D28"/>
      <c r="E28"/>
    </row>
    <row r="29" spans="1:6" x14ac:dyDescent="0.4">
      <c r="A29"/>
      <c r="B29"/>
      <c r="C29"/>
      <c r="D29"/>
      <c r="E29"/>
    </row>
    <row r="30" spans="1:6" x14ac:dyDescent="0.4">
      <c r="A30" s="9" t="s">
        <v>15</v>
      </c>
      <c r="B30"/>
      <c r="C30"/>
      <c r="D30"/>
      <c r="E30"/>
    </row>
    <row r="31" spans="1:6" ht="15" x14ac:dyDescent="0.5">
      <c r="A31" s="23" t="s">
        <v>36</v>
      </c>
      <c r="B31" s="8"/>
      <c r="C31" s="8"/>
      <c r="D31" s="8">
        <f>((F20-B26)^2*E15+(F21-B26)^2*E16)/E17</f>
        <v>4109.1100519695628</v>
      </c>
      <c r="E31" s="8"/>
    </row>
    <row r="32" spans="1:6" x14ac:dyDescent="0.4">
      <c r="A32"/>
      <c r="B32"/>
      <c r="C32" s="8"/>
      <c r="D32" s="8"/>
      <c r="E32" s="8"/>
    </row>
    <row r="33" spans="1:5" x14ac:dyDescent="0.4">
      <c r="A33" s="8"/>
      <c r="B33" s="8"/>
      <c r="C33" s="8"/>
      <c r="D33" s="8"/>
      <c r="E33" s="8"/>
    </row>
    <row r="34" spans="1:5" x14ac:dyDescent="0.4">
      <c r="A34" s="9" t="s">
        <v>37</v>
      </c>
      <c r="B34" s="8">
        <f>D31/B27</f>
        <v>3.1503384753250194E-2</v>
      </c>
      <c r="C34" s="8"/>
      <c r="D34" s="8" t="s">
        <v>38</v>
      </c>
      <c r="E34" s="8"/>
    </row>
    <row r="35" spans="1:5" x14ac:dyDescent="0.4">
      <c r="A35" s="9"/>
      <c r="B35" s="8"/>
      <c r="C35" s="8"/>
      <c r="D35" s="8"/>
      <c r="E35" s="8"/>
    </row>
    <row r="36" spans="1:5" x14ac:dyDescent="0.4">
      <c r="A36" s="9" t="s">
        <v>17</v>
      </c>
      <c r="B36" s="8"/>
      <c r="C36" s="8"/>
      <c r="D36" s="8"/>
      <c r="E36" s="8"/>
    </row>
  </sheetData>
  <mergeCells count="1">
    <mergeCell ref="B4:D4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tabSelected="1" zoomScaleNormal="100" workbookViewId="0">
      <selection activeCell="A11" sqref="A11:A14"/>
    </sheetView>
  </sheetViews>
  <sheetFormatPr defaultRowHeight="12.3" x14ac:dyDescent="0.4"/>
  <cols>
    <col min="1" max="1" width="37.1640625"/>
    <col min="2" max="2" width="8.109375"/>
    <col min="3" max="3" width="8.609375"/>
    <col min="4" max="4" width="11.77734375"/>
    <col min="5" max="5" width="15.88671875"/>
    <col min="6" max="6" width="8.609375"/>
    <col min="7" max="7" width="12.71875"/>
    <col min="8" max="1025" width="8.609375"/>
  </cols>
  <sheetData>
    <row r="1" spans="1:6" ht="15" x14ac:dyDescent="0.5">
      <c r="A1" s="18" t="s">
        <v>39</v>
      </c>
      <c r="B1" s="18"/>
      <c r="C1" s="18"/>
    </row>
    <row r="2" spans="1:6" ht="15" x14ac:dyDescent="0.5">
      <c r="A2" s="18"/>
      <c r="B2" s="18"/>
      <c r="C2" s="18"/>
    </row>
    <row r="3" spans="1:6" ht="15" x14ac:dyDescent="0.5">
      <c r="A3" s="18"/>
      <c r="B3" s="18"/>
      <c r="C3" s="18"/>
    </row>
    <row r="4" spans="1:6" ht="15" x14ac:dyDescent="0.5">
      <c r="A4" s="15" t="s">
        <v>40</v>
      </c>
      <c r="B4" s="18" t="s">
        <v>41</v>
      </c>
      <c r="D4" s="18"/>
      <c r="E4" s="18"/>
      <c r="F4" s="18"/>
    </row>
    <row r="5" spans="1:6" ht="15" x14ac:dyDescent="0.5">
      <c r="A5" s="18">
        <v>1</v>
      </c>
      <c r="B5" s="18">
        <v>450</v>
      </c>
      <c r="C5" s="19"/>
      <c r="D5" s="18"/>
      <c r="E5" s="18"/>
      <c r="F5" s="18"/>
    </row>
    <row r="6" spans="1:6" ht="15" x14ac:dyDescent="0.5">
      <c r="A6" s="18">
        <v>2</v>
      </c>
      <c r="B6" s="18">
        <v>155</v>
      </c>
      <c r="C6" s="19"/>
      <c r="D6" s="18"/>
      <c r="E6" s="18"/>
    </row>
    <row r="7" spans="1:6" ht="15" x14ac:dyDescent="0.5">
      <c r="A7" s="18">
        <v>3</v>
      </c>
      <c r="B7" s="18">
        <v>188</v>
      </c>
      <c r="C7" s="26"/>
      <c r="D7" s="18"/>
      <c r="E7" s="18"/>
    </row>
    <row r="8" spans="1:6" ht="15" x14ac:dyDescent="0.5">
      <c r="A8" s="18">
        <v>4</v>
      </c>
      <c r="B8" s="18">
        <v>276</v>
      </c>
      <c r="C8" s="19"/>
      <c r="D8" s="18"/>
      <c r="E8" s="18"/>
    </row>
    <row r="9" spans="1:6" ht="15" x14ac:dyDescent="0.5">
      <c r="A9" s="18">
        <v>5</v>
      </c>
      <c r="B9" s="18">
        <v>242</v>
      </c>
      <c r="C9" s="19"/>
      <c r="D9" s="18"/>
      <c r="E9" s="18"/>
    </row>
    <row r="10" spans="1:6" ht="15" x14ac:dyDescent="0.5">
      <c r="A10" s="18">
        <v>6</v>
      </c>
      <c r="B10" s="18">
        <v>301</v>
      </c>
      <c r="C10" s="19"/>
      <c r="D10" s="18"/>
      <c r="E10" s="18"/>
      <c r="F10" s="27"/>
    </row>
    <row r="11" spans="1:6" ht="15" x14ac:dyDescent="0.5">
      <c r="A11" s="18" t="s">
        <v>42</v>
      </c>
      <c r="B11" s="27"/>
      <c r="C11" s="27"/>
      <c r="D11" s="27"/>
      <c r="E11" s="27"/>
      <c r="F11" s="27"/>
    </row>
    <row r="12" spans="1:6" ht="15" x14ac:dyDescent="0.5">
      <c r="A12" s="18" t="s">
        <v>43</v>
      </c>
      <c r="B12" s="27"/>
      <c r="C12" s="27"/>
      <c r="D12" s="27"/>
      <c r="E12" s="27"/>
      <c r="F12" s="27"/>
    </row>
    <row r="13" spans="1:6" ht="15" x14ac:dyDescent="0.5">
      <c r="A13" s="18" t="s">
        <v>44</v>
      </c>
      <c r="B13" s="27"/>
      <c r="C13" s="27"/>
      <c r="D13" s="27"/>
      <c r="E13" s="27"/>
      <c r="F13" s="27"/>
    </row>
    <row r="14" spans="1:6" ht="15" x14ac:dyDescent="0.5">
      <c r="A14" s="18" t="s">
        <v>45</v>
      </c>
      <c r="B14" s="27"/>
      <c r="C14" s="27"/>
      <c r="D14" s="27"/>
      <c r="E14" s="27"/>
      <c r="F14" s="27"/>
    </row>
    <row r="15" spans="1:6" ht="15" x14ac:dyDescent="0.5">
      <c r="A15" s="18"/>
      <c r="B15" s="27"/>
      <c r="C15" s="27"/>
      <c r="D15" s="27"/>
      <c r="E15" s="27"/>
      <c r="F15" s="27"/>
    </row>
    <row r="16" spans="1:6" ht="15" x14ac:dyDescent="0.5">
      <c r="A16" s="18"/>
      <c r="B16" s="27"/>
      <c r="C16" s="27" t="s">
        <v>46</v>
      </c>
      <c r="D16" s="27" t="s">
        <v>47</v>
      </c>
      <c r="E16" s="27" t="s">
        <v>48</v>
      </c>
      <c r="F16" s="27"/>
    </row>
    <row r="17" spans="1:6" x14ac:dyDescent="0.4">
      <c r="A17" s="28"/>
      <c r="B17" s="7" t="s">
        <v>49</v>
      </c>
      <c r="C17" s="27">
        <v>0</v>
      </c>
      <c r="D17" s="27">
        <v>0</v>
      </c>
      <c r="E17" s="27">
        <v>0</v>
      </c>
      <c r="F17" s="27"/>
    </row>
    <row r="18" spans="1:6" x14ac:dyDescent="0.4">
      <c r="A18" s="7"/>
      <c r="B18" s="7">
        <v>155</v>
      </c>
      <c r="C18" s="27">
        <f>B18/B24</f>
        <v>9.6153846153846159E-2</v>
      </c>
      <c r="D18" s="27">
        <f>1/6</f>
        <v>0.16666666666666666</v>
      </c>
      <c r="E18" s="27">
        <f>D18-C18</f>
        <v>7.0512820512820498E-2</v>
      </c>
      <c r="F18" s="27"/>
    </row>
    <row r="19" spans="1:6" x14ac:dyDescent="0.4">
      <c r="A19" s="7"/>
      <c r="B19" s="7">
        <v>188</v>
      </c>
      <c r="C19" s="27">
        <f>B19/B$24+C18</f>
        <v>0.21277915632754343</v>
      </c>
      <c r="D19" s="27">
        <f>2/6</f>
        <v>0.33333333333333331</v>
      </c>
      <c r="E19" s="27">
        <f>D19-C19</f>
        <v>0.12055417700578988</v>
      </c>
      <c r="F19" s="27"/>
    </row>
    <row r="20" spans="1:6" x14ac:dyDescent="0.4">
      <c r="A20" s="7"/>
      <c r="B20" s="27">
        <v>242</v>
      </c>
      <c r="C20" s="27">
        <f>B20/B$24+C19</f>
        <v>0.36290322580645162</v>
      </c>
      <c r="D20" s="27">
        <f>3/6</f>
        <v>0.5</v>
      </c>
      <c r="E20" s="27">
        <f>D20-C20</f>
        <v>0.13709677419354838</v>
      </c>
      <c r="F20" s="27"/>
    </row>
    <row r="21" spans="1:6" x14ac:dyDescent="0.4">
      <c r="A21" s="7"/>
      <c r="B21" s="7">
        <v>276</v>
      </c>
      <c r="C21" s="27">
        <f>B21/B$24+C20</f>
        <v>0.53411910669975193</v>
      </c>
      <c r="D21" s="27">
        <f>4/6</f>
        <v>0.66666666666666663</v>
      </c>
      <c r="E21" s="27">
        <f>D21-C21</f>
        <v>0.1325475599669147</v>
      </c>
      <c r="F21" s="27"/>
    </row>
    <row r="22" spans="1:6" x14ac:dyDescent="0.4">
      <c r="A22" s="7"/>
      <c r="B22" s="7">
        <v>301</v>
      </c>
      <c r="C22" s="27">
        <f>B22/B$24+C21</f>
        <v>0.72084367245657577</v>
      </c>
      <c r="D22" s="27">
        <f>5/6</f>
        <v>0.83333333333333337</v>
      </c>
      <c r="E22" s="27">
        <f>D22-C22</f>
        <v>0.1124896608767576</v>
      </c>
      <c r="F22" s="27"/>
    </row>
    <row r="23" spans="1:6" x14ac:dyDescent="0.4">
      <c r="A23" s="7"/>
      <c r="B23" s="7">
        <v>450</v>
      </c>
      <c r="C23" s="27">
        <f>B23/B$24+C22</f>
        <v>1</v>
      </c>
      <c r="D23" s="27">
        <f>6/6</f>
        <v>1</v>
      </c>
      <c r="E23" s="27"/>
      <c r="F23" s="27"/>
    </row>
    <row r="24" spans="1:6" x14ac:dyDescent="0.4">
      <c r="A24" s="7"/>
      <c r="B24" s="7">
        <f>SUM(B18:B23)</f>
        <v>1612</v>
      </c>
      <c r="C24" s="27"/>
      <c r="D24" s="27">
        <f>SUM(D18:D22)</f>
        <v>2.5</v>
      </c>
      <c r="E24" s="27">
        <f>SUM(E18:E22)</f>
        <v>0.57320099255583101</v>
      </c>
      <c r="F24" s="7"/>
    </row>
    <row r="25" spans="1:6" x14ac:dyDescent="0.4">
      <c r="A25" s="29"/>
      <c r="B25" s="29"/>
      <c r="C25" s="27"/>
      <c r="D25" s="27"/>
      <c r="E25" s="27"/>
      <c r="F25" s="7"/>
    </row>
    <row r="26" spans="1:6" x14ac:dyDescent="0.4">
      <c r="A26" t="s">
        <v>50</v>
      </c>
      <c r="B26">
        <f>E24/D24</f>
        <v>0.22928039702233241</v>
      </c>
      <c r="D26" t="s">
        <v>51</v>
      </c>
      <c r="F26" s="7"/>
    </row>
    <row r="27" spans="1:6" x14ac:dyDescent="0.4">
      <c r="A27" s="7"/>
      <c r="B27" s="7"/>
      <c r="C27" s="30"/>
      <c r="D27" s="7"/>
      <c r="E27" s="31"/>
      <c r="F27" s="7"/>
    </row>
    <row r="28" spans="1:6" x14ac:dyDescent="0.4">
      <c r="A28" s="29" t="s">
        <v>52</v>
      </c>
      <c r="B28" s="7">
        <f>B24/6</f>
        <v>268.66666666666669</v>
      </c>
      <c r="C28" s="32"/>
      <c r="D28" s="7"/>
      <c r="E28" s="31"/>
      <c r="F28" s="7"/>
    </row>
    <row r="29" spans="1:6" x14ac:dyDescent="0.4">
      <c r="A29" s="7"/>
      <c r="B29" s="7"/>
      <c r="C29" s="30"/>
      <c r="D29" s="7"/>
      <c r="E29" s="31"/>
      <c r="F29" s="7"/>
    </row>
    <row r="30" spans="1:6" x14ac:dyDescent="0.4">
      <c r="A30" s="7" t="s">
        <v>53</v>
      </c>
      <c r="B30" s="7"/>
      <c r="C30" s="30"/>
      <c r="D30" s="7"/>
      <c r="E30" s="31"/>
      <c r="F30" s="7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  <colBreaks count="1" manualBreakCount="1">
    <brk id="12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9"/>
  <sheetViews>
    <sheetView zoomScaleNormal="100" workbookViewId="0">
      <selection activeCell="A16" sqref="A16"/>
    </sheetView>
  </sheetViews>
  <sheetFormatPr defaultRowHeight="12.3" x14ac:dyDescent="0.4"/>
  <cols>
    <col min="1" max="1" width="18.1640625" style="1"/>
    <col min="2" max="5" width="9.1640625" style="1"/>
    <col min="6" max="6" width="11.6640625" style="1"/>
    <col min="7" max="1025" width="9.1640625" style="1"/>
  </cols>
  <sheetData>
    <row r="1" spans="1:11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/>
      <c r="K1"/>
    </row>
    <row r="2" spans="1:11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/>
      <c r="K2"/>
    </row>
    <row r="3" spans="1:11" x14ac:dyDescent="0.4">
      <c r="A3" s="2" t="s">
        <v>2</v>
      </c>
      <c r="B3" s="2"/>
      <c r="C3" s="2"/>
      <c r="D3" s="2"/>
      <c r="E3" s="2"/>
      <c r="F3" s="2"/>
      <c r="G3" s="2"/>
      <c r="H3" s="2"/>
      <c r="I3" s="2"/>
      <c r="J3"/>
      <c r="K3"/>
    </row>
    <row r="4" spans="1:11" x14ac:dyDescent="0.4">
      <c r="A4" s="2" t="s">
        <v>3</v>
      </c>
      <c r="B4" s="2"/>
      <c r="C4" s="2"/>
      <c r="D4" s="2"/>
      <c r="E4" s="2"/>
      <c r="F4" s="2"/>
      <c r="G4" s="2"/>
      <c r="H4" s="2"/>
      <c r="I4" s="2"/>
      <c r="J4"/>
      <c r="K4"/>
    </row>
    <row r="5" spans="1:11" x14ac:dyDescent="0.4">
      <c r="A5" s="2" t="s">
        <v>4</v>
      </c>
      <c r="B5" s="2"/>
      <c r="C5" s="3"/>
      <c r="D5" s="3"/>
      <c r="E5" s="3"/>
      <c r="F5" s="4"/>
      <c r="G5" s="4"/>
      <c r="H5" s="4"/>
      <c r="I5" s="2"/>
      <c r="J5"/>
      <c r="K5"/>
    </row>
    <row r="6" spans="1:11" x14ac:dyDescent="0.4">
      <c r="A6" s="5" t="s">
        <v>5</v>
      </c>
      <c r="B6" s="6"/>
      <c r="C6" s="6"/>
      <c r="D6" s="6"/>
      <c r="E6" s="6"/>
      <c r="F6" s="6"/>
      <c r="G6" s="6"/>
      <c r="H6" s="6"/>
      <c r="I6" s="6"/>
      <c r="J6"/>
      <c r="K6"/>
    </row>
    <row r="7" spans="1:11" ht="18.75" customHeight="1" x14ac:dyDescent="0.4">
      <c r="A7" s="2"/>
      <c r="B7" s="6"/>
      <c r="C7" s="6"/>
      <c r="D7" s="6"/>
      <c r="E7" s="6"/>
      <c r="F7" s="6"/>
      <c r="G7" s="6"/>
      <c r="H7" s="6"/>
      <c r="I7" s="6"/>
      <c r="J7"/>
      <c r="K7"/>
    </row>
    <row r="8" spans="1:11" x14ac:dyDescent="0.4">
      <c r="A8"/>
      <c r="B8" s="6"/>
      <c r="C8" s="6"/>
      <c r="D8" s="6"/>
      <c r="E8" s="6"/>
      <c r="F8" s="6"/>
      <c r="G8" s="6"/>
      <c r="H8" s="6"/>
      <c r="I8" s="6"/>
      <c r="J8"/>
      <c r="K8"/>
    </row>
    <row r="9" spans="1:11" x14ac:dyDescent="0.4">
      <c r="A9" s="2"/>
      <c r="B9" s="6"/>
      <c r="C9" s="6"/>
      <c r="D9" s="6"/>
      <c r="E9" s="6"/>
      <c r="F9" s="6"/>
      <c r="G9" s="6"/>
      <c r="H9" s="6"/>
      <c r="I9" s="6"/>
      <c r="J9"/>
      <c r="K9"/>
    </row>
    <row r="10" spans="1:11" x14ac:dyDescent="0.4">
      <c r="A10" s="7" t="s">
        <v>6</v>
      </c>
      <c r="B10" s="2"/>
      <c r="C10" s="2"/>
      <c r="D10" s="2"/>
      <c r="E10" s="2"/>
      <c r="F10" s="2"/>
      <c r="G10" s="2"/>
      <c r="H10" s="2"/>
      <c r="I10" s="2"/>
      <c r="J10"/>
      <c r="K10"/>
    </row>
    <row r="11" spans="1:11" x14ac:dyDescent="0.4">
      <c r="A11" s="7" t="s">
        <v>7</v>
      </c>
      <c r="B11" s="2"/>
      <c r="C11" s="2"/>
      <c r="D11" s="2"/>
      <c r="E11" s="2"/>
      <c r="F11" s="2"/>
      <c r="G11" s="2"/>
      <c r="H11" s="2"/>
      <c r="I11" s="2"/>
      <c r="J11"/>
      <c r="K11"/>
    </row>
    <row r="12" spans="1:11" x14ac:dyDescent="0.4">
      <c r="A12" s="7" t="s">
        <v>8</v>
      </c>
      <c r="B12" s="7"/>
      <c r="C12" s="2"/>
      <c r="D12" s="2"/>
      <c r="E12" s="2"/>
      <c r="F12" s="2"/>
      <c r="G12" s="2"/>
      <c r="H12" s="2"/>
      <c r="I12" s="2"/>
      <c r="J12"/>
      <c r="K12"/>
    </row>
    <row r="13" spans="1:11" x14ac:dyDescent="0.4">
      <c r="A13" s="7" t="s">
        <v>9</v>
      </c>
      <c r="B13" s="7">
        <v>0.7</v>
      </c>
      <c r="C13" s="2"/>
      <c r="D13" s="2"/>
      <c r="E13" s="2"/>
      <c r="F13" s="2"/>
      <c r="G13" s="2"/>
      <c r="H13" s="2"/>
      <c r="I13" s="2"/>
      <c r="J13"/>
      <c r="K13"/>
    </row>
    <row r="14" spans="1:11" ht="13.8" x14ac:dyDescent="0.4">
      <c r="A14" s="7" t="s">
        <v>10</v>
      </c>
      <c r="B14">
        <v>0.4</v>
      </c>
      <c r="C14"/>
      <c r="D14"/>
      <c r="E14"/>
      <c r="F14"/>
      <c r="G14"/>
      <c r="H14"/>
      <c r="I14" s="2"/>
      <c r="J14"/>
      <c r="K14"/>
    </row>
    <row r="15" spans="1:11" x14ac:dyDescent="0.4">
      <c r="A15" s="8" t="s">
        <v>11</v>
      </c>
      <c r="B15" s="1">
        <v>0.8</v>
      </c>
      <c r="C15"/>
      <c r="D15"/>
      <c r="E15"/>
      <c r="F15"/>
      <c r="G15"/>
      <c r="H15"/>
      <c r="I15"/>
      <c r="J15"/>
      <c r="K15"/>
    </row>
    <row r="16" spans="1:11" x14ac:dyDescent="0.4">
      <c r="A16" s="9" t="s">
        <v>12</v>
      </c>
      <c r="B16" s="1">
        <f>B13*B15+B14*(1-B15)</f>
        <v>0.6399999999999999</v>
      </c>
      <c r="C16"/>
      <c r="D16"/>
      <c r="E16"/>
      <c r="F16"/>
      <c r="G16"/>
      <c r="H16"/>
      <c r="I16"/>
      <c r="J16"/>
      <c r="K16"/>
    </row>
    <row r="17" spans="1:11" x14ac:dyDescent="0.4">
      <c r="A17" s="9"/>
      <c r="B17"/>
      <c r="C17"/>
      <c r="D17"/>
      <c r="E17"/>
      <c r="F17"/>
      <c r="G17"/>
      <c r="H17"/>
      <c r="I17"/>
      <c r="J17"/>
      <c r="K17"/>
    </row>
    <row r="18" spans="1:11" x14ac:dyDescent="0.4">
      <c r="A18" s="7" t="s">
        <v>13</v>
      </c>
      <c r="B18"/>
      <c r="C18"/>
      <c r="D18"/>
      <c r="E18"/>
      <c r="F18"/>
      <c r="G18"/>
      <c r="H18"/>
      <c r="I18" s="2"/>
      <c r="J18"/>
      <c r="K18"/>
    </row>
    <row r="19" spans="1:11" x14ac:dyDescent="0.4">
      <c r="A19" s="7" t="s">
        <v>14</v>
      </c>
      <c r="B19">
        <f>B13*B15</f>
        <v>0.55999999999999994</v>
      </c>
      <c r="C19"/>
      <c r="D19"/>
      <c r="E19"/>
      <c r="F19"/>
      <c r="G19"/>
      <c r="H19"/>
      <c r="I19" s="7"/>
      <c r="J19"/>
      <c r="K19"/>
    </row>
    <row r="20" spans="1:11" x14ac:dyDescent="0.4">
      <c r="A20"/>
      <c r="B20"/>
      <c r="C20"/>
      <c r="D20"/>
      <c r="E20"/>
      <c r="F20"/>
      <c r="G20"/>
      <c r="H20"/>
      <c r="I20" s="2"/>
      <c r="J20"/>
      <c r="K20"/>
    </row>
    <row r="21" spans="1:11" x14ac:dyDescent="0.4">
      <c r="A21" s="7" t="s">
        <v>15</v>
      </c>
      <c r="B21"/>
      <c r="C21"/>
      <c r="D21"/>
      <c r="E21"/>
      <c r="F21"/>
      <c r="G21"/>
      <c r="H21"/>
      <c r="I21" s="2"/>
      <c r="J21"/>
      <c r="K21"/>
    </row>
    <row r="22" spans="1:11" x14ac:dyDescent="0.4">
      <c r="A22" s="7" t="s">
        <v>16</v>
      </c>
      <c r="B22" s="10">
        <f>B16+B15-B13*B15</f>
        <v>0.88</v>
      </c>
      <c r="C22"/>
      <c r="D22"/>
      <c r="E22"/>
      <c r="F22"/>
      <c r="G22"/>
      <c r="H22"/>
      <c r="I22" s="2"/>
      <c r="J22"/>
      <c r="K22"/>
    </row>
    <row r="23" spans="1:11" x14ac:dyDescent="0.4">
      <c r="A23"/>
      <c r="B23"/>
      <c r="C23"/>
      <c r="D23"/>
      <c r="E23"/>
      <c r="F23"/>
      <c r="G23"/>
      <c r="H23"/>
      <c r="I23" s="2"/>
      <c r="J23"/>
      <c r="K23"/>
    </row>
    <row r="24" spans="1:11" x14ac:dyDescent="0.4">
      <c r="A24" s="7" t="s">
        <v>17</v>
      </c>
      <c r="B24"/>
      <c r="C24"/>
      <c r="D24"/>
      <c r="E24"/>
      <c r="F24"/>
      <c r="G24"/>
      <c r="H24"/>
      <c r="I24" s="2"/>
      <c r="J24"/>
      <c r="K24"/>
    </row>
    <row r="25" spans="1:11" x14ac:dyDescent="0.4">
      <c r="A25" s="7" t="s">
        <v>18</v>
      </c>
      <c r="B25"/>
      <c r="C25"/>
      <c r="D25"/>
      <c r="E25"/>
      <c r="F25"/>
      <c r="G25"/>
      <c r="H25"/>
      <c r="I25" s="2"/>
      <c r="J25"/>
      <c r="K25"/>
    </row>
    <row r="39" ht="12.75" customHeight="1" x14ac:dyDescent="0.4"/>
    <row r="49" ht="12.75" customHeight="1" x14ac:dyDescent="0.4"/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30"/>
  <sheetViews>
    <sheetView topLeftCell="A4" zoomScaleNormal="100" workbookViewId="0">
      <selection activeCell="B31" sqref="B31"/>
    </sheetView>
  </sheetViews>
  <sheetFormatPr defaultRowHeight="12.3" x14ac:dyDescent="0.4"/>
  <cols>
    <col min="1" max="1" width="27.77734375" style="1"/>
    <col min="2" max="2" width="9.1640625" style="1"/>
    <col min="3" max="3" width="7.21875" style="1"/>
    <col min="4" max="4" width="6.609375" style="1"/>
    <col min="5" max="5" width="6.88671875" style="1"/>
    <col min="6" max="6" width="6.38671875" style="1"/>
    <col min="7" max="7" width="6.1640625" style="1"/>
    <col min="8" max="8" width="6.0546875" style="1"/>
    <col min="9" max="10" width="4.94140625" style="1"/>
    <col min="11" max="11" width="6.1640625" style="1"/>
    <col min="12" max="12" width="6.609375" style="1"/>
    <col min="13" max="13" width="6.6640625" style="1"/>
    <col min="14" max="1025" width="9.1640625" style="1"/>
  </cols>
  <sheetData>
    <row r="1" spans="1:6" ht="15" x14ac:dyDescent="0.5">
      <c r="A1" s="2" t="s">
        <v>54</v>
      </c>
      <c r="B1"/>
      <c r="C1"/>
      <c r="D1"/>
      <c r="E1" s="23"/>
      <c r="F1"/>
    </row>
    <row r="2" spans="1:6" ht="15" x14ac:dyDescent="0.5">
      <c r="A2" s="2" t="s">
        <v>55</v>
      </c>
      <c r="B2"/>
      <c r="C2"/>
      <c r="D2"/>
      <c r="E2" s="23"/>
      <c r="F2"/>
    </row>
    <row r="3" spans="1:6" ht="15" x14ac:dyDescent="0.5">
      <c r="A3" s="2" t="s">
        <v>56</v>
      </c>
      <c r="B3"/>
      <c r="C3"/>
      <c r="D3"/>
      <c r="E3" s="23"/>
      <c r="F3"/>
    </row>
    <row r="4" spans="1:6" ht="15" x14ac:dyDescent="0.5">
      <c r="A4" s="2" t="s">
        <v>57</v>
      </c>
      <c r="B4"/>
      <c r="C4"/>
      <c r="D4"/>
      <c r="E4" s="23"/>
      <c r="F4"/>
    </row>
    <row r="5" spans="1:6" ht="15" x14ac:dyDescent="0.5">
      <c r="A5" s="2" t="s">
        <v>58</v>
      </c>
      <c r="B5"/>
      <c r="C5"/>
      <c r="D5"/>
      <c r="E5" s="23"/>
      <c r="F5"/>
    </row>
    <row r="6" spans="1:6" ht="15" x14ac:dyDescent="0.5">
      <c r="A6" s="2" t="s">
        <v>59</v>
      </c>
      <c r="B6"/>
      <c r="C6"/>
      <c r="D6"/>
      <c r="E6" s="23"/>
      <c r="F6"/>
    </row>
    <row r="7" spans="1:6" ht="15" x14ac:dyDescent="0.5">
      <c r="A7" s="2" t="s">
        <v>60</v>
      </c>
      <c r="B7"/>
      <c r="C7"/>
      <c r="D7"/>
      <c r="E7" s="23"/>
      <c r="F7"/>
    </row>
    <row r="8" spans="1:6" ht="15" x14ac:dyDescent="0.5">
      <c r="A8" s="2"/>
      <c r="B8"/>
      <c r="C8"/>
      <c r="D8"/>
      <c r="E8" s="23"/>
      <c r="F8"/>
    </row>
    <row r="9" spans="1:6" ht="15" x14ac:dyDescent="0.5">
      <c r="A9" s="7" t="s">
        <v>61</v>
      </c>
      <c r="B9">
        <v>4200</v>
      </c>
      <c r="C9"/>
      <c r="D9"/>
      <c r="E9" s="23"/>
      <c r="F9"/>
    </row>
    <row r="10" spans="1:6" ht="15" x14ac:dyDescent="0.5">
      <c r="A10" s="7" t="s">
        <v>62</v>
      </c>
      <c r="B10">
        <v>510</v>
      </c>
      <c r="C10"/>
      <c r="D10"/>
      <c r="E10" s="23"/>
      <c r="F10"/>
    </row>
    <row r="11" spans="1:6" ht="15" x14ac:dyDescent="0.5">
      <c r="A11" s="7"/>
      <c r="B11"/>
      <c r="C11"/>
      <c r="D11"/>
      <c r="E11" s="23"/>
      <c r="F11"/>
    </row>
    <row r="12" spans="1:6" ht="15" x14ac:dyDescent="0.5">
      <c r="A12" s="27" t="s">
        <v>6</v>
      </c>
      <c r="B12"/>
      <c r="C12"/>
      <c r="D12"/>
      <c r="E12" s="23"/>
      <c r="F12"/>
    </row>
    <row r="13" spans="1:6" ht="15" x14ac:dyDescent="0.5">
      <c r="A13" s="27" t="s">
        <v>63</v>
      </c>
      <c r="B13">
        <f>(4000-B9)/B10</f>
        <v>-0.39215686274509803</v>
      </c>
      <c r="C13" s="7" t="s">
        <v>64</v>
      </c>
      <c r="D13">
        <f>1-_xlfn.NORM.S.DIST(B13,1)</f>
        <v>0.65252884248091525</v>
      </c>
      <c r="E13" s="23"/>
      <c r="F13"/>
    </row>
    <row r="14" spans="1:6" x14ac:dyDescent="0.4">
      <c r="A14" s="27"/>
      <c r="B14"/>
      <c r="C14"/>
      <c r="D14"/>
      <c r="E14"/>
      <c r="F14"/>
    </row>
    <row r="15" spans="1:6" x14ac:dyDescent="0.4">
      <c r="A15" s="27" t="s">
        <v>13</v>
      </c>
      <c r="B15"/>
      <c r="C15"/>
      <c r="D15"/>
      <c r="E15"/>
      <c r="F15"/>
    </row>
    <row r="16" spans="1:6" x14ac:dyDescent="0.4">
      <c r="A16" s="27" t="s">
        <v>61</v>
      </c>
      <c r="B16">
        <f>B9*7</f>
        <v>29400</v>
      </c>
      <c r="C16"/>
      <c r="D16"/>
      <c r="E16"/>
      <c r="F16"/>
    </row>
    <row r="17" spans="1:8" x14ac:dyDescent="0.4">
      <c r="A17" s="27" t="s">
        <v>62</v>
      </c>
      <c r="B17" s="10">
        <f>SQRT(B10^2*7)</f>
        <v>1349.3331686429412</v>
      </c>
      <c r="C17"/>
      <c r="D17"/>
      <c r="E17"/>
      <c r="F17"/>
    </row>
    <row r="18" spans="1:8" x14ac:dyDescent="0.4">
      <c r="A18" s="27" t="s">
        <v>65</v>
      </c>
      <c r="B18">
        <f>(32000-B16)/B17</f>
        <v>1.9268777055372368</v>
      </c>
      <c r="C18" s="7" t="s">
        <v>64</v>
      </c>
      <c r="D18">
        <f>1-_xlfn.NORM.S.DIST(B18,1)</f>
        <v>2.6997436264687202E-2</v>
      </c>
      <c r="E18"/>
      <c r="F18"/>
    </row>
    <row r="19" spans="1:8" x14ac:dyDescent="0.4">
      <c r="A19" s="27"/>
      <c r="B19"/>
      <c r="C19"/>
      <c r="D19"/>
      <c r="E19"/>
      <c r="F19"/>
    </row>
    <row r="20" spans="1:8" x14ac:dyDescent="0.4">
      <c r="A20" s="27" t="s">
        <v>15</v>
      </c>
      <c r="B20"/>
      <c r="C20"/>
      <c r="D20"/>
      <c r="E20"/>
      <c r="F20"/>
    </row>
    <row r="21" spans="1:8" x14ac:dyDescent="0.4">
      <c r="A21" s="27" t="s">
        <v>61</v>
      </c>
      <c r="B21">
        <f>B9</f>
        <v>4200</v>
      </c>
      <c r="C21"/>
      <c r="D21"/>
      <c r="E21"/>
      <c r="F21"/>
    </row>
    <row r="22" spans="1:8" x14ac:dyDescent="0.4">
      <c r="A22" s="33" t="s">
        <v>62</v>
      </c>
      <c r="B22" s="1">
        <f>SQRT(B10^2/7)</f>
        <v>192.76188123470587</v>
      </c>
      <c r="C22"/>
      <c r="D22"/>
      <c r="E22"/>
      <c r="F22"/>
    </row>
    <row r="23" spans="1:8" x14ac:dyDescent="0.4">
      <c r="A23" s="34" t="s">
        <v>66</v>
      </c>
      <c r="B23" s="1">
        <f>(4000-B21)/B22</f>
        <v>-1.03754953375082</v>
      </c>
      <c r="C23" s="8" t="s">
        <v>64</v>
      </c>
      <c r="D23">
        <f>_xlfn.NORM.S.DIST(B23,1)</f>
        <v>0.14973991169131728</v>
      </c>
      <c r="E23"/>
      <c r="F23"/>
    </row>
    <row r="24" spans="1:8" x14ac:dyDescent="0.4">
      <c r="A24" s="34"/>
      <c r="B24"/>
      <c r="C24"/>
      <c r="D24"/>
      <c r="E24"/>
      <c r="F24"/>
    </row>
    <row r="25" spans="1:8" x14ac:dyDescent="0.4">
      <c r="A25" s="34" t="s">
        <v>17</v>
      </c>
      <c r="B25"/>
      <c r="C25"/>
      <c r="D25"/>
      <c r="E25"/>
      <c r="F25"/>
    </row>
    <row r="26" spans="1:8" x14ac:dyDescent="0.4">
      <c r="A26" s="35"/>
      <c r="B26"/>
      <c r="C26"/>
      <c r="D26"/>
      <c r="E26"/>
      <c r="F26"/>
    </row>
    <row r="27" spans="1:8" x14ac:dyDescent="0.4">
      <c r="A27" s="34" t="s">
        <v>67</v>
      </c>
      <c r="B27"/>
      <c r="D27"/>
      <c r="F27"/>
    </row>
    <row r="28" spans="1:8" x14ac:dyDescent="0.4">
      <c r="A28" s="34" t="s">
        <v>68</v>
      </c>
      <c r="B28" s="1">
        <v>7</v>
      </c>
      <c r="C28"/>
      <c r="D28"/>
      <c r="E28"/>
      <c r="F28"/>
    </row>
    <row r="29" spans="1:8" x14ac:dyDescent="0.4">
      <c r="A29" s="34" t="s">
        <v>69</v>
      </c>
      <c r="B29" s="1">
        <f>D13</f>
        <v>0.65252884248091525</v>
      </c>
      <c r="C29"/>
      <c r="D29"/>
      <c r="E29"/>
      <c r="F29"/>
    </row>
    <row r="30" spans="1:8" x14ac:dyDescent="0.4">
      <c r="A30" s="34" t="s">
        <v>70</v>
      </c>
      <c r="B30" s="1">
        <f>_xlfn.BINOM.DIST(0,7,B29,0)</f>
        <v>6.1154909396580733E-4</v>
      </c>
      <c r="C30" s="8" t="s">
        <v>71</v>
      </c>
      <c r="D30" s="1">
        <f>_xlfn.BINOM.DIST(1,7,B29,0)</f>
        <v>8.039153456030089E-3</v>
      </c>
      <c r="E30" s="1" t="s">
        <v>71</v>
      </c>
      <c r="F30" s="1">
        <f>_xlfn.BINOM.DIST(2,7,B29,0)</f>
        <v>4.5291064184816328E-2</v>
      </c>
      <c r="G30" s="1" t="s">
        <v>72</v>
      </c>
      <c r="H30" s="1">
        <f>B30+D30+F30</f>
        <v>5.3941766734812227E-2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37"/>
  <sheetViews>
    <sheetView topLeftCell="A21" zoomScale="160" zoomScaleNormal="160" workbookViewId="0">
      <selection activeCell="B36" sqref="B36"/>
    </sheetView>
  </sheetViews>
  <sheetFormatPr defaultRowHeight="12.3" x14ac:dyDescent="0.4"/>
  <cols>
    <col min="1" max="1" width="14.1640625" style="1"/>
    <col min="2" max="2" width="9.71875" style="1"/>
    <col min="3" max="3" width="9.1640625" style="1"/>
    <col min="4" max="4" width="7.6640625" style="1"/>
    <col min="5" max="5" width="6.1640625" style="1"/>
    <col min="6" max="6" width="8.21875" style="1"/>
    <col min="7" max="7" width="5.609375" style="1"/>
    <col min="8" max="8" width="6.609375" style="1"/>
    <col min="9" max="9" width="10.0546875" style="1"/>
    <col min="10" max="10" width="7.77734375" style="1"/>
    <col min="11" max="1025" width="9.1640625" style="1"/>
  </cols>
  <sheetData>
    <row r="1" spans="1:8" x14ac:dyDescent="0.4">
      <c r="A1" s="2" t="s">
        <v>73</v>
      </c>
      <c r="B1" s="2"/>
      <c r="C1"/>
      <c r="D1"/>
      <c r="E1"/>
      <c r="F1"/>
      <c r="G1"/>
      <c r="H1"/>
    </row>
    <row r="2" spans="1:8" x14ac:dyDescent="0.4">
      <c r="A2" s="2" t="s">
        <v>74</v>
      </c>
      <c r="B2" s="2"/>
      <c r="C2"/>
      <c r="D2"/>
      <c r="E2"/>
      <c r="F2"/>
      <c r="G2"/>
      <c r="H2"/>
    </row>
    <row r="3" spans="1:8" x14ac:dyDescent="0.4">
      <c r="A3" s="2">
        <v>15</v>
      </c>
      <c r="B3" s="2">
        <v>17</v>
      </c>
      <c r="C3" s="6">
        <v>22</v>
      </c>
      <c r="D3" s="6">
        <v>25</v>
      </c>
      <c r="E3" s="6">
        <v>13</v>
      </c>
      <c r="F3" s="36">
        <v>11</v>
      </c>
      <c r="G3" s="36"/>
      <c r="H3" s="36"/>
    </row>
    <row r="4" spans="1:8" x14ac:dyDescent="0.4">
      <c r="A4" s="6" t="s">
        <v>75</v>
      </c>
      <c r="B4" s="6"/>
      <c r="C4" s="6"/>
      <c r="D4" s="6"/>
      <c r="E4" s="6"/>
      <c r="F4" s="6"/>
      <c r="G4" s="6"/>
      <c r="H4" s="6"/>
    </row>
    <row r="5" spans="1:8" ht="16.5" customHeight="1" x14ac:dyDescent="0.4">
      <c r="A5" s="37" t="s">
        <v>76</v>
      </c>
      <c r="B5" s="6"/>
      <c r="C5" s="6"/>
      <c r="D5" s="6"/>
      <c r="E5" s="6"/>
      <c r="F5" s="6"/>
      <c r="G5" s="6"/>
      <c r="H5" s="6"/>
    </row>
    <row r="6" spans="1:8" ht="15" customHeight="1" x14ac:dyDescent="0.4">
      <c r="A6" s="37" t="s">
        <v>77</v>
      </c>
      <c r="B6" s="6"/>
      <c r="C6" s="6"/>
      <c r="D6" s="6"/>
      <c r="E6" s="6"/>
      <c r="F6" s="6"/>
      <c r="G6" s="6"/>
      <c r="H6" s="6"/>
    </row>
    <row r="7" spans="1:8" ht="14.25" customHeight="1" x14ac:dyDescent="0.4">
      <c r="A7" s="37" t="s">
        <v>78</v>
      </c>
      <c r="B7" s="6"/>
      <c r="C7" s="6"/>
      <c r="D7" s="6"/>
      <c r="E7" s="6"/>
      <c r="F7" s="6"/>
      <c r="G7" s="6"/>
      <c r="H7" s="6"/>
    </row>
    <row r="8" spans="1:8" ht="14.25" customHeight="1" x14ac:dyDescent="0.4">
      <c r="A8" s="37" t="s">
        <v>79</v>
      </c>
      <c r="B8" s="6"/>
      <c r="C8" s="6"/>
      <c r="D8" s="6"/>
      <c r="E8" s="6"/>
      <c r="F8" s="6"/>
      <c r="G8" s="6"/>
      <c r="H8" s="6"/>
    </row>
    <row r="9" spans="1:8" x14ac:dyDescent="0.4">
      <c r="A9">
        <f>(A3-$B12)^2</f>
        <v>4.69444444444445</v>
      </c>
      <c r="B9">
        <f t="shared" ref="B9:F9" si="0">(B3-$B12)^2</f>
        <v>2.7777777777778172E-2</v>
      </c>
      <c r="C9">
        <f t="shared" si="0"/>
        <v>23.3611111111111</v>
      </c>
      <c r="D9">
        <f t="shared" si="0"/>
        <v>61.361111111111093</v>
      </c>
      <c r="E9">
        <f t="shared" si="0"/>
        <v>17.361111111111121</v>
      </c>
      <c r="F9">
        <f t="shared" si="0"/>
        <v>38.027777777777793</v>
      </c>
      <c r="G9" s="6">
        <f>SUM(A9:F9)</f>
        <v>144.83333333333334</v>
      </c>
      <c r="H9" s="6"/>
    </row>
    <row r="10" spans="1:8" ht="15" x14ac:dyDescent="0.5">
      <c r="A10" s="20"/>
      <c r="B10" s="20"/>
      <c r="C10"/>
      <c r="D10"/>
      <c r="E10"/>
    </row>
    <row r="11" spans="1:8" ht="15" x14ac:dyDescent="0.5">
      <c r="A11" s="33" t="s">
        <v>68</v>
      </c>
      <c r="B11" s="23">
        <v>6</v>
      </c>
      <c r="C11" s="8"/>
      <c r="D11" s="8"/>
      <c r="E11" s="8"/>
    </row>
    <row r="12" spans="1:8" x14ac:dyDescent="0.4">
      <c r="A12" s="38" t="s">
        <v>80</v>
      </c>
      <c r="B12" s="7">
        <f>AVERAGE(A3:F3)</f>
        <v>17.166666666666668</v>
      </c>
      <c r="C12" s="8" t="s">
        <v>81</v>
      </c>
      <c r="D12" s="8"/>
      <c r="E12" s="8"/>
    </row>
    <row r="13" spans="1:8" ht="13.8" x14ac:dyDescent="0.4">
      <c r="A13" s="38" t="s">
        <v>82</v>
      </c>
      <c r="B13" s="7">
        <f>_xlfn.VAR.S(A3:F3)</f>
        <v>28.966666666666651</v>
      </c>
      <c r="C13" s="8"/>
      <c r="D13" s="8"/>
      <c r="E13" s="8"/>
    </row>
    <row r="14" spans="1:8" x14ac:dyDescent="0.4">
      <c r="A14" s="7"/>
      <c r="B14" s="7"/>
      <c r="C14" s="8"/>
      <c r="D14" s="8"/>
      <c r="E14" s="8"/>
    </row>
    <row r="15" spans="1:8" x14ac:dyDescent="0.4">
      <c r="A15" s="7" t="s">
        <v>6</v>
      </c>
      <c r="B15" s="7"/>
      <c r="C15" s="8"/>
      <c r="D15" s="8"/>
      <c r="E15" s="8"/>
    </row>
    <row r="16" spans="1:8" x14ac:dyDescent="0.4">
      <c r="A16" s="39" t="s">
        <v>83</v>
      </c>
      <c r="B16" s="7">
        <v>0.05</v>
      </c>
      <c r="C16" s="8"/>
      <c r="D16" s="8"/>
      <c r="E16" s="8"/>
    </row>
    <row r="17" spans="1:5" ht="14.7" x14ac:dyDescent="0.6">
      <c r="A17" s="7" t="s">
        <v>84</v>
      </c>
      <c r="B17" s="7">
        <f>_xlfn.T.INV.2T(B16,B11-1)</f>
        <v>2.570581835636315</v>
      </c>
      <c r="C17" s="8"/>
      <c r="D17" s="8"/>
      <c r="E17" s="8"/>
    </row>
    <row r="18" spans="1:5" x14ac:dyDescent="0.4">
      <c r="A18" s="7" t="s">
        <v>85</v>
      </c>
      <c r="B18" s="7"/>
      <c r="C18" s="8"/>
      <c r="D18" s="40">
        <f>B12-B17*SQRT(B13/B11)</f>
        <v>11.518531646961184</v>
      </c>
      <c r="E18" s="8"/>
    </row>
    <row r="19" spans="1:5" x14ac:dyDescent="0.4">
      <c r="A19" s="7" t="s">
        <v>86</v>
      </c>
      <c r="B19" s="7"/>
      <c r="C19" s="8"/>
      <c r="D19" s="40">
        <f>B12+B17*SQRT(B13/B11)</f>
        <v>22.814801686372149</v>
      </c>
      <c r="E19" s="8"/>
    </row>
    <row r="20" spans="1:5" x14ac:dyDescent="0.4">
      <c r="A20" s="27"/>
      <c r="B20" s="7"/>
      <c r="C20" s="8"/>
      <c r="D20" s="8"/>
      <c r="E20" s="8"/>
    </row>
    <row r="21" spans="1:5" x14ac:dyDescent="0.4">
      <c r="A21" s="27" t="s">
        <v>13</v>
      </c>
      <c r="B21" s="7"/>
      <c r="C21" s="8"/>
      <c r="D21" s="8"/>
      <c r="E21" s="8"/>
    </row>
    <row r="22" spans="1:5" x14ac:dyDescent="0.4">
      <c r="A22" s="7" t="s">
        <v>87</v>
      </c>
      <c r="B22" s="7"/>
      <c r="C22" s="40"/>
      <c r="D22" s="8"/>
      <c r="E22" s="8"/>
    </row>
    <row r="23" spans="1:5" x14ac:dyDescent="0.4">
      <c r="A23" s="7" t="s">
        <v>88</v>
      </c>
      <c r="B23" s="7"/>
      <c r="C23"/>
      <c r="D23"/>
    </row>
    <row r="24" spans="1:5" x14ac:dyDescent="0.4">
      <c r="A24" s="7"/>
      <c r="B24" s="2"/>
      <c r="C24"/>
      <c r="D24"/>
    </row>
    <row r="25" spans="1:5" x14ac:dyDescent="0.4">
      <c r="A25" s="7"/>
      <c r="B25"/>
      <c r="C25"/>
      <c r="D25"/>
    </row>
    <row r="26" spans="1:5" x14ac:dyDescent="0.4">
      <c r="A26" s="7"/>
      <c r="B26" s="41"/>
      <c r="C26"/>
      <c r="D26"/>
    </row>
    <row r="27" spans="1:5" x14ac:dyDescent="0.4">
      <c r="A27" s="7" t="s">
        <v>15</v>
      </c>
      <c r="B27"/>
      <c r="C27"/>
      <c r="D27"/>
    </row>
    <row r="28" spans="1:5" x14ac:dyDescent="0.4">
      <c r="A28" s="7" t="s">
        <v>89</v>
      </c>
      <c r="B28">
        <v>20</v>
      </c>
      <c r="C28"/>
      <c r="D28"/>
    </row>
    <row r="29" spans="1:5" x14ac:dyDescent="0.4">
      <c r="A29" s="7" t="s">
        <v>90</v>
      </c>
      <c r="B29">
        <v>20</v>
      </c>
      <c r="C29"/>
      <c r="D29"/>
    </row>
    <row r="30" spans="1:5" x14ac:dyDescent="0.4">
      <c r="A30" s="7" t="s">
        <v>91</v>
      </c>
      <c r="B30">
        <v>0.1</v>
      </c>
      <c r="C30"/>
      <c r="D30"/>
    </row>
    <row r="31" spans="1:5" x14ac:dyDescent="0.4">
      <c r="A31" s="8" t="s">
        <v>92</v>
      </c>
      <c r="B31" s="1">
        <f>(B12-B28)/(SQRT(B13/B11))</f>
        <v>-1.289507983707751</v>
      </c>
      <c r="C31"/>
      <c r="D31"/>
    </row>
    <row r="32" spans="1:5" x14ac:dyDescent="0.4">
      <c r="A32" s="9" t="s">
        <v>93</v>
      </c>
      <c r="B32" s="1">
        <f>-_xlfn.T.INV.2T(2*B30,(B11-1)*2)</f>
        <v>-1.3721836411103363</v>
      </c>
      <c r="C32"/>
      <c r="D32" s="8" t="s">
        <v>94</v>
      </c>
    </row>
    <row r="33" spans="1:3" x14ac:dyDescent="0.4">
      <c r="A33" s="9" t="s">
        <v>17</v>
      </c>
      <c r="B33"/>
      <c r="C33"/>
    </row>
    <row r="34" spans="1:3" x14ac:dyDescent="0.4">
      <c r="A34" s="9" t="s">
        <v>92</v>
      </c>
      <c r="B34" s="8">
        <f>(B11-1)*B13/40</f>
        <v>3.6208333333333313</v>
      </c>
      <c r="C34"/>
    </row>
    <row r="35" spans="1:3" x14ac:dyDescent="0.4">
      <c r="A35" s="7" t="s">
        <v>91</v>
      </c>
      <c r="B35">
        <v>0.01</v>
      </c>
      <c r="C35"/>
    </row>
    <row r="36" spans="1:3" ht="14.7" x14ac:dyDescent="0.6">
      <c r="A36" s="42" t="s">
        <v>95</v>
      </c>
      <c r="B36" s="1">
        <f>_xlfn.CHISQ.INV.RT(1-B35,B11-1)</f>
        <v>0.55429807672827713</v>
      </c>
      <c r="C36" s="8"/>
    </row>
    <row r="37" spans="1:3" x14ac:dyDescent="0.4">
      <c r="A37" s="9" t="s">
        <v>96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zoomScaleNormal="100" workbookViewId="0">
      <selection activeCell="B14" sqref="B14"/>
    </sheetView>
  </sheetViews>
  <sheetFormatPr defaultRowHeight="12.3" x14ac:dyDescent="0.4"/>
  <cols>
    <col min="1" max="1" width="11.5546875"/>
    <col min="2" max="2" width="6.38671875"/>
    <col min="3" max="3" width="6.6640625"/>
    <col min="4" max="4" width="7.21875"/>
    <col min="5" max="5" width="7.44140625"/>
    <col min="6" max="6" width="6.609375"/>
    <col min="7" max="7" width="3.6640625"/>
    <col min="8" max="8" width="4.94140625"/>
    <col min="9" max="9" width="6.5"/>
    <col min="10" max="10" width="5.609375"/>
    <col min="11" max="11" width="4.109375"/>
    <col min="12" max="1025" width="8.609375"/>
  </cols>
  <sheetData>
    <row r="1" spans="1:9" x14ac:dyDescent="0.4">
      <c r="A1" s="2" t="s">
        <v>97</v>
      </c>
    </row>
    <row r="2" spans="1:9" x14ac:dyDescent="0.4">
      <c r="A2" s="2" t="s">
        <v>98</v>
      </c>
    </row>
    <row r="3" spans="1:9" x14ac:dyDescent="0.4">
      <c r="A3" s="2" t="s">
        <v>99</v>
      </c>
    </row>
    <row r="4" spans="1:9" x14ac:dyDescent="0.4">
      <c r="A4" s="2" t="s">
        <v>100</v>
      </c>
    </row>
    <row r="5" spans="1:9" x14ac:dyDescent="0.4">
      <c r="A5" s="2" t="s">
        <v>101</v>
      </c>
    </row>
    <row r="6" spans="1:9" x14ac:dyDescent="0.4">
      <c r="A6" s="2" t="s">
        <v>102</v>
      </c>
    </row>
    <row r="7" spans="1:9" x14ac:dyDescent="0.4">
      <c r="A7" s="27" t="s">
        <v>6</v>
      </c>
    </row>
    <row r="8" spans="1:9" x14ac:dyDescent="0.4">
      <c r="A8" s="7" t="s">
        <v>68</v>
      </c>
      <c r="B8">
        <v>800</v>
      </c>
    </row>
    <row r="9" spans="1:9" x14ac:dyDescent="0.4">
      <c r="A9" s="7" t="s">
        <v>80</v>
      </c>
      <c r="B9">
        <f>685/B8</f>
        <v>0.85624999999999996</v>
      </c>
    </row>
    <row r="10" spans="1:9" x14ac:dyDescent="0.4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4">
      <c r="A11" s="7" t="s">
        <v>103</v>
      </c>
      <c r="B11" s="7">
        <v>0.9</v>
      </c>
      <c r="C11" s="7"/>
      <c r="D11" s="7"/>
      <c r="E11" s="7"/>
      <c r="F11" s="7"/>
      <c r="G11" s="7"/>
      <c r="H11" s="7"/>
      <c r="I11" s="7"/>
    </row>
    <row r="12" spans="1:9" x14ac:dyDescent="0.4">
      <c r="A12" s="7" t="s">
        <v>104</v>
      </c>
      <c r="B12" s="7">
        <f>B11</f>
        <v>0.9</v>
      </c>
      <c r="C12" s="7"/>
      <c r="D12" s="7"/>
      <c r="E12" s="7"/>
      <c r="F12" s="7"/>
      <c r="G12" s="7"/>
      <c r="H12" s="7"/>
      <c r="I12" s="7"/>
    </row>
    <row r="13" spans="1:9" x14ac:dyDescent="0.4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4">
      <c r="A14" s="39" t="s">
        <v>83</v>
      </c>
      <c r="B14" s="7">
        <v>0.05</v>
      </c>
      <c r="C14" s="7"/>
      <c r="D14" s="7"/>
      <c r="E14" s="7"/>
      <c r="F14" s="7"/>
      <c r="G14" s="7"/>
      <c r="H14" s="7"/>
      <c r="I14" s="7"/>
    </row>
    <row r="15" spans="1:9" ht="14.7" x14ac:dyDescent="0.6">
      <c r="A15" s="7" t="s">
        <v>105</v>
      </c>
      <c r="B15" s="7">
        <f>NORMSINV(B14)</f>
        <v>-1.6448536269514726</v>
      </c>
      <c r="C15" s="7"/>
      <c r="D15" s="7"/>
      <c r="E15" s="7"/>
      <c r="F15" s="7"/>
      <c r="G15" s="7"/>
      <c r="H15" s="7"/>
      <c r="I15" s="7"/>
    </row>
    <row r="17" spans="1:9" x14ac:dyDescent="0.4">
      <c r="A17" s="7" t="s">
        <v>92</v>
      </c>
      <c r="B17">
        <f>(B9-B11)/SQRT(B11*(1-B11)/B8)</f>
        <v>-4.1247895569215336</v>
      </c>
    </row>
    <row r="18" spans="1:9" x14ac:dyDescent="0.4">
      <c r="A18" s="7" t="s">
        <v>106</v>
      </c>
    </row>
    <row r="19" spans="1:9" x14ac:dyDescent="0.4">
      <c r="A19" s="7" t="s">
        <v>13</v>
      </c>
    </row>
    <row r="20" spans="1:9" x14ac:dyDescent="0.4">
      <c r="A20" s="7" t="s">
        <v>107</v>
      </c>
      <c r="B20">
        <f>NORMSDIST(B17)</f>
        <v>1.8553694384743627E-5</v>
      </c>
    </row>
    <row r="21" spans="1:9" x14ac:dyDescent="0.4">
      <c r="A21" s="7"/>
    </row>
    <row r="22" spans="1:9" x14ac:dyDescent="0.4">
      <c r="A22" s="7" t="s">
        <v>15</v>
      </c>
    </row>
    <row r="23" spans="1:9" x14ac:dyDescent="0.4">
      <c r="A23" s="7" t="s">
        <v>108</v>
      </c>
    </row>
    <row r="25" spans="1:9" x14ac:dyDescent="0.4">
      <c r="A25" s="7" t="s">
        <v>17</v>
      </c>
    </row>
    <row r="26" spans="1:9" x14ac:dyDescent="0.4">
      <c r="A26" s="39" t="s">
        <v>83</v>
      </c>
      <c r="B26" s="7">
        <v>0.1</v>
      </c>
    </row>
    <row r="27" spans="1:9" ht="14.7" x14ac:dyDescent="0.6">
      <c r="A27" s="7" t="s">
        <v>109</v>
      </c>
      <c r="B27" s="7">
        <f>-NORMSINV(B26/2)</f>
        <v>1.6448536269514726</v>
      </c>
    </row>
    <row r="28" spans="1:9" x14ac:dyDescent="0.4">
      <c r="A28" s="7" t="s">
        <v>85</v>
      </c>
      <c r="B28" s="7"/>
      <c r="E28">
        <f>B9-B27*SQRT(B9*(1-B9)/B8)</f>
        <v>0.83584735456814718</v>
      </c>
    </row>
    <row r="29" spans="1:9" x14ac:dyDescent="0.4">
      <c r="A29" s="7" t="s">
        <v>86</v>
      </c>
      <c r="B29" s="7"/>
      <c r="E29">
        <f>B9+B27*SQRT(B9*(1-B9)/B8)</f>
        <v>0.87665264543185273</v>
      </c>
      <c r="G29" s="43"/>
      <c r="I29" s="4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Foglio2!Area_stampa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 Scaccia</cp:lastModifiedBy>
  <cp:revision>10</cp:revision>
  <cp:lastPrinted>2010-12-01T13:54:57Z</cp:lastPrinted>
  <dcterms:created xsi:type="dcterms:W3CDTF">2010-11-23T22:03:56Z</dcterms:created>
  <dcterms:modified xsi:type="dcterms:W3CDTF">2024-01-17T16:33:23Z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Università di Macerata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