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uisa\Statistica\Anno 2021-2022\"/>
    </mc:Choice>
  </mc:AlternateContent>
  <bookViews>
    <workbookView xWindow="0" yWindow="0" windowWidth="23040" windowHeight="9204" activeTab="2"/>
  </bookViews>
  <sheets>
    <sheet name="Foglio1" sheetId="1" r:id="rId1"/>
    <sheet name="Foglio2" sheetId="2" r:id="rId2"/>
    <sheet name="Foglio3" sheetId="3" r:id="rId3"/>
    <sheet name="Foglio4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3" l="1"/>
  <c r="U12" i="3"/>
  <c r="U11" i="3"/>
  <c r="U10" i="3"/>
  <c r="U9" i="3"/>
  <c r="S28" i="3"/>
  <c r="S27" i="3"/>
  <c r="S25" i="3"/>
  <c r="S24" i="3"/>
  <c r="S22" i="3"/>
  <c r="S21" i="3"/>
  <c r="S19" i="3"/>
  <c r="S18" i="3"/>
  <c r="S16" i="3"/>
  <c r="S15" i="3"/>
  <c r="S13" i="3"/>
  <c r="S12" i="3"/>
  <c r="S10" i="3"/>
  <c r="S9" i="3"/>
  <c r="S7" i="3"/>
  <c r="S6" i="3"/>
  <c r="H6" i="3"/>
  <c r="H7" i="3"/>
  <c r="H8" i="3"/>
  <c r="H9" i="3"/>
  <c r="H10" i="3"/>
  <c r="H11" i="3"/>
  <c r="H12" i="3"/>
  <c r="H5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B32" i="3"/>
  <c r="B27" i="3"/>
  <c r="B25" i="5" l="1"/>
  <c r="B20" i="5"/>
  <c r="G6" i="5"/>
  <c r="G7" i="5" s="1"/>
  <c r="G8" i="5" s="1"/>
  <c r="G5" i="5"/>
  <c r="G4" i="5"/>
  <c r="F9" i="5"/>
  <c r="F5" i="5"/>
  <c r="F6" i="5"/>
  <c r="F7" i="5"/>
  <c r="F8" i="5"/>
  <c r="F4" i="5"/>
  <c r="G16" i="5"/>
  <c r="C9" i="5"/>
  <c r="G12" i="5"/>
  <c r="B9" i="5"/>
  <c r="E9" i="5"/>
  <c r="E5" i="5"/>
  <c r="E6" i="5"/>
  <c r="E7" i="5"/>
  <c r="E8" i="5"/>
  <c r="E4" i="5"/>
  <c r="D8" i="5"/>
  <c r="D7" i="5"/>
  <c r="D6" i="5"/>
  <c r="D5" i="5"/>
  <c r="D4" i="5"/>
  <c r="B18" i="3"/>
  <c r="F13" i="3"/>
  <c r="G7" i="3"/>
  <c r="G8" i="3"/>
  <c r="G9" i="3" s="1"/>
  <c r="G10" i="3" s="1"/>
  <c r="G11" i="3" s="1"/>
  <c r="G12" i="3" s="1"/>
  <c r="G6" i="3"/>
  <c r="G5" i="3"/>
  <c r="F6" i="3"/>
  <c r="F7" i="3"/>
  <c r="F8" i="3"/>
  <c r="F9" i="3"/>
  <c r="F10" i="3"/>
  <c r="F11" i="3"/>
  <c r="F12" i="3"/>
  <c r="F5" i="3"/>
  <c r="F11" i="2"/>
  <c r="I7" i="2"/>
  <c r="I8" i="2"/>
  <c r="I9" i="2"/>
  <c r="I10" i="2"/>
  <c r="I11" i="2"/>
  <c r="I6" i="2"/>
  <c r="I25" i="2"/>
  <c r="G19" i="2"/>
  <c r="G22" i="2" s="1"/>
  <c r="G6" i="2"/>
  <c r="H6" i="2" s="1"/>
  <c r="E7" i="2"/>
  <c r="F7" i="2"/>
  <c r="F8" i="2"/>
  <c r="F9" i="2"/>
  <c r="E10" i="2"/>
  <c r="F10" i="2"/>
  <c r="E11" i="2"/>
  <c r="F6" i="2"/>
  <c r="E6" i="2"/>
  <c r="A8" i="2"/>
  <c r="E8" i="2" s="1"/>
  <c r="A9" i="2"/>
  <c r="G9" i="2" s="1"/>
  <c r="H9" i="2" s="1"/>
  <c r="A10" i="2"/>
  <c r="G10" i="2" s="1"/>
  <c r="H10" i="2" s="1"/>
  <c r="A11" i="2"/>
  <c r="G11" i="2" s="1"/>
  <c r="H11" i="2" s="1"/>
  <c r="A7" i="2"/>
  <c r="G7" i="2" s="1"/>
  <c r="H7" i="2" s="1"/>
  <c r="I23" i="1"/>
  <c r="F20" i="1"/>
  <c r="I22" i="1" s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F10" i="1"/>
  <c r="E10" i="1"/>
  <c r="H12" i="2" l="1"/>
  <c r="I23" i="2" s="1"/>
  <c r="E9" i="2"/>
  <c r="G8" i="2"/>
  <c r="H8" i="2" s="1"/>
  <c r="A7" i="3"/>
  <c r="A8" i="3"/>
  <c r="A9" i="3"/>
  <c r="A10" i="3"/>
  <c r="A11" i="3"/>
  <c r="A12" i="3"/>
  <c r="A6" i="3"/>
  <c r="A12" i="1"/>
  <c r="A13" i="1"/>
  <c r="A14" i="1"/>
  <c r="A15" i="1"/>
  <c r="A16" i="1"/>
  <c r="A17" i="1"/>
  <c r="A11" i="1"/>
  <c r="D12" i="2"/>
  <c r="C12" i="2"/>
  <c r="D20" i="1"/>
  <c r="C20" i="1"/>
  <c r="A18" i="1"/>
  <c r="A19" i="1"/>
</calcChain>
</file>

<file path=xl/sharedStrings.xml><?xml version="1.0" encoding="utf-8"?>
<sst xmlns="http://schemas.openxmlformats.org/spreadsheetml/2006/main" count="99" uniqueCount="91">
  <si>
    <t>Classi</t>
  </si>
  <si>
    <t>Numero unità locali (n_i)</t>
  </si>
  <si>
    <t>Numero addetti (a_i)</t>
  </si>
  <si>
    <t>La tabella sottostante riporta le unità locali attive nel settore dei servizi di</t>
  </si>
  <si>
    <t>ristorazione a Macerata nel 2011, per classi di addetti (dati ISTAT). L’ultima</t>
  </si>
  <si>
    <t>colonna presenta il numero di addetti in ogni classe. Calcolare il numero</t>
  </si>
  <si>
    <t>medio di addetti, sulla base della distribuzione di frequenza e sulla base</t>
  </si>
  <si>
    <t>della distribuzione di quantità e confrontare i risultati.</t>
  </si>
  <si>
    <t>con suini nel Centro Italia, secondo il numero di capi allevati (Fonte:</t>
  </si>
  <si>
    <t>Si consideri la seguente distribuzione riguardante le aziende zootecniche</t>
  </si>
  <si>
    <t>Ministero dell’Agricoltura, Anno 2004):</t>
  </si>
  <si>
    <t>Numero capi</t>
  </si>
  <si>
    <t>Aziende</t>
  </si>
  <si>
    <t>Suini in migliaia</t>
  </si>
  <si>
    <t>uniforme distribuzione all’interno delle classi (scegliendo opportunamente</t>
  </si>
  <si>
    <t>distribuzione per le diverse classi.</t>
  </si>
  <si>
    <t>(b) Calcolare la media aritmetica dei capi allevati, nell’ipotesi di</t>
  </si>
  <si>
    <t xml:space="preserve">l’estremo superiore dell’ultima classe); </t>
  </si>
  <si>
    <t xml:space="preserve">(c) Calcolare la media aritmetica dei capi allevati facendo uso della distribuzione di quantità; </t>
  </si>
  <si>
    <t xml:space="preserve">(a) Valutare la consistenza dei dati sulla base della distribuzione di quantità; </t>
  </si>
  <si>
    <t>(d) Commentare i due valori medi ottenuti, valutando anche la plausibilità dell’ipotesi di uniforme</t>
  </si>
  <si>
    <t>Famiglie e redditi (compresi fitti imputati) per classi di reddito (in</t>
  </si>
  <si>
    <t>migliaia) - Umbria 2004</t>
  </si>
  <si>
    <t>Classi di reddito</t>
  </si>
  <si>
    <t>% Famiglie</t>
  </si>
  <si>
    <t>% Reddito</t>
  </si>
  <si>
    <t>Reddito medio</t>
  </si>
  <si>
    <t>al di sotto del quale troviamo il 50% delle famiglie</t>
  </si>
  <si>
    <t>umbre.</t>
  </si>
  <si>
    <t>spieghino le eventuali differenze.</t>
  </si>
  <si>
    <t>troviamo il quarto più povero delle famiglie.</t>
  </si>
  <si>
    <t>troviamo il quarto più ricco delle famiglie.</t>
  </si>
  <si>
    <t>a) Si calcoli il reddito mediano, ossia quel valore del reddito</t>
  </si>
  <si>
    <t>b) Si confronti tale valore con quello del reddito medio e si</t>
  </si>
  <si>
    <t>c) Si determini il valore del reddito al di sotto del quale</t>
  </si>
  <si>
    <t>d) Si determini il valore del reddito al di sopra del quale</t>
  </si>
  <si>
    <t>la media, la mediana e la moda della distribuzione del</t>
  </si>
  <si>
    <t>reddito.</t>
  </si>
  <si>
    <t>e) Si disegni l’istogramma e si evidenzino sull’istogramma</t>
  </si>
  <si>
    <t>Si consideri la seguente distribuzione di imprese maceratesi per numero di addetti</t>
  </si>
  <si>
    <t>Classi di addetti</t>
  </si>
  <si>
    <t>Numero di aziende</t>
  </si>
  <si>
    <t>Numero di addetti</t>
  </si>
  <si>
    <t>0-2</t>
  </si>
  <si>
    <t>3-9</t>
  </si>
  <si>
    <t>10-19</t>
  </si>
  <si>
    <t>20-99</t>
  </si>
  <si>
    <t>100-1500</t>
  </si>
  <si>
    <t>a) Immaginando di avere a disposizione solo le prime due colonne (classi di addetti e numero di imprese), si calcoli il numero medio di addetti per impresa</t>
  </si>
  <si>
    <t>b) Considerando anche la terza colonna (numero di addetti), si calcoli nuovamente il numero medio di addetti per impresa, si confronti il risultato con il precedente e si spieghi il motivo di eventuali differenze.</t>
  </si>
  <si>
    <t>c) Si calcoli la percentuale di aziende con al massimo 15 addetti (considerare solo le prime due colonne)</t>
  </si>
  <si>
    <t>d) Si calcoli il numero mediano di addetti, lo si confronti con il risultato al punto a) e si traggano conclusioni sulla forma della distribuzione (considerare solo le prime due colonne)</t>
  </si>
  <si>
    <t>x_i</t>
  </si>
  <si>
    <t>Numero teorico di addetti in caso di equidistribuzione x_i*n_i</t>
  </si>
  <si>
    <t>Numero medio di addetti per unità locale sulla base della distribuzione di frequenze =</t>
  </si>
  <si>
    <t>Numero medio di addetti per unità locale sulla base della distribuzione di quantità =</t>
  </si>
  <si>
    <t>Numero minimo di suini nelle aziende della classe</t>
  </si>
  <si>
    <t>Numero massimo di suini nelle aziende della classe</t>
  </si>
  <si>
    <t>Suini nelle aziende della classe nell'ipotesi di uniformi distribuzione x_i*n_i</t>
  </si>
  <si>
    <t>Numero medio di suini per azienda sulla base della distribuzione di frequenze =</t>
  </si>
  <si>
    <t>Per scegliere l'estremo superiore dell'ultima classe, possiamo notare che il numero medio di suini</t>
  </si>
  <si>
    <t xml:space="preserve">per azienda, per le aziende dell'ultima classe è pari a </t>
  </si>
  <si>
    <t xml:space="preserve">Se ci fosse uniforme distribuzione all'interno della classe, il valore precedente dovrebbe essere pari al </t>
  </si>
  <si>
    <t xml:space="preserve">valore centrale di classe. Scegliamo quindi l'estremo superiore dell'ultima classe come quel valore che </t>
  </si>
  <si>
    <t xml:space="preserve">ci permette di ottenere un valore centrale di classe prossimo a </t>
  </si>
  <si>
    <t>Numero medio di suini per azienda sulla base della distribuzione di quantità =</t>
  </si>
  <si>
    <t xml:space="preserve">La media esatta è minore di quella calcolata assumendo uniforme distribuzione all'interno delle classi. </t>
  </si>
  <si>
    <t>Quindi l'assunzione di uniforme distribuzione non è rispettata e le aziende all'interno delle classi sono piuttosto</t>
  </si>
  <si>
    <t>concentrate su numeri bassi di capi di bestiame. Un modo alternativo per vedere questa cosa, è calcolare le medie effettive di classe (colonna I)</t>
  </si>
  <si>
    <t>Medie di classe</t>
  </si>
  <si>
    <t>e confrontarle con le medie teoriche basate sull'assunzione di uniforme distribuzione (colonna G): in tutte le classi, le medie teoriche sono più elevate di quelle effettive.</t>
  </si>
  <si>
    <t>Quindi in ciascuna delle classi le aziende non sono uniformemente distribuite all'interno della classe ma sono più concentrate verso l'estremo inferiore di classe.</t>
  </si>
  <si>
    <t>f_i</t>
  </si>
  <si>
    <t>F_i</t>
  </si>
  <si>
    <t>F(x) =</t>
  </si>
  <si>
    <t>x =</t>
  </si>
  <si>
    <t>n_i*x_i</t>
  </si>
  <si>
    <t>Numero medio di addetti per impresa sulla base della distribuzione di frequenze =</t>
  </si>
  <si>
    <t>Numero medio di addetti per impresa sulla base della distribuzione di quantità =</t>
  </si>
  <si>
    <t>F(15,5) =</t>
  </si>
  <si>
    <t>Il valore mediano è molto più basso del valore medio. Quest'ultimo è influenzato dalla presenza di un numero ridotto di aziende molto grandi. Questi valori estremamente grandi non influenzano invece il valore mediano.</t>
  </si>
  <si>
    <t>La distribuzione delle aziende rispetto al numero di addetti è dunque concentrata su valori bassi, con un numero limitato di aziende che presentano un numero elevato di addetti.</t>
  </si>
  <si>
    <t xml:space="preserve">Il reddito medio è sensibilmente più elevato del reddito mediano a causa di un numero ridotto di famiglie con reddito molto elevato che incide notevolmente sul calcolo della media. </t>
  </si>
  <si>
    <t xml:space="preserve">La mediana non è invece influenzata da questi valori estremi. Il fatto che la media sia maggiore della mediana ci dice che nei dati è presente asimmetria positiva. </t>
  </si>
  <si>
    <t>F(Q1) =</t>
  </si>
  <si>
    <t>Q1 =</t>
  </si>
  <si>
    <t>F(Q3) =</t>
  </si>
  <si>
    <t>Q3 =</t>
  </si>
  <si>
    <t>Ascisse</t>
  </si>
  <si>
    <t>Ordinate</t>
  </si>
  <si>
    <t>h_i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</si>
</sst>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/>
    <xf numFmtId="0" fontId="4" fillId="0" borderId="0" xfId="0" applyFont="1" applyFill="1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" fontId="3" fillId="0" borderId="4" xfId="0" quotePrefix="1" applyNumberFormat="1" applyFont="1" applyBorder="1" applyAlignment="1">
      <alignment vertical="center"/>
    </xf>
    <xf numFmtId="17" fontId="3" fillId="0" borderId="4" xfId="0" quotePrefix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delle famiglie rispetto al reddito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Foglio3!$R$5:$R$29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120</c:v>
                </c:pt>
                <c:pt idx="24">
                  <c:v>120</c:v>
                </c:pt>
              </c:numCache>
            </c:numRef>
          </c:xVal>
          <c:yVal>
            <c:numRef>
              <c:f>Foglio3!$S$5:$S$29</c:f>
              <c:numCache>
                <c:formatCode>General</c:formatCode>
                <c:ptCount val="25"/>
                <c:pt idx="0">
                  <c:v>0</c:v>
                </c:pt>
                <c:pt idx="1">
                  <c:v>5.0999999999999995E-3</c:v>
                </c:pt>
                <c:pt idx="2">
                  <c:v>5.0999999999999995E-3</c:v>
                </c:pt>
                <c:pt idx="3">
                  <c:v>0</c:v>
                </c:pt>
                <c:pt idx="4">
                  <c:v>2.53E-2</c:v>
                </c:pt>
                <c:pt idx="5">
                  <c:v>2.53E-2</c:v>
                </c:pt>
                <c:pt idx="6">
                  <c:v>0</c:v>
                </c:pt>
                <c:pt idx="7">
                  <c:v>2.4799999999999999E-2</c:v>
                </c:pt>
                <c:pt idx="8">
                  <c:v>2.4799999999999999E-2</c:v>
                </c:pt>
                <c:pt idx="9">
                  <c:v>0</c:v>
                </c:pt>
                <c:pt idx="10">
                  <c:v>1.6399999999999998E-2</c:v>
                </c:pt>
                <c:pt idx="11">
                  <c:v>1.6399999999999998E-2</c:v>
                </c:pt>
                <c:pt idx="12">
                  <c:v>0</c:v>
                </c:pt>
                <c:pt idx="13">
                  <c:v>1.2E-2</c:v>
                </c:pt>
                <c:pt idx="14">
                  <c:v>1.2E-2</c:v>
                </c:pt>
                <c:pt idx="15">
                  <c:v>0</c:v>
                </c:pt>
                <c:pt idx="16">
                  <c:v>7.4000000000000012E-3</c:v>
                </c:pt>
                <c:pt idx="17">
                  <c:v>7.4000000000000012E-3</c:v>
                </c:pt>
                <c:pt idx="18">
                  <c:v>0</c:v>
                </c:pt>
                <c:pt idx="19">
                  <c:v>3.4000000000000002E-3</c:v>
                </c:pt>
                <c:pt idx="20">
                  <c:v>3.4000000000000002E-3</c:v>
                </c:pt>
                <c:pt idx="21">
                  <c:v>0</c:v>
                </c:pt>
                <c:pt idx="22">
                  <c:v>1.1199999999999999E-3</c:v>
                </c:pt>
                <c:pt idx="23">
                  <c:v>1.1199999999999999E-3</c:v>
                </c:pt>
                <c:pt idx="24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Reddito medio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Foglio3!$U$8</c:f>
              <c:numCache>
                <c:formatCode>General</c:formatCode>
                <c:ptCount val="1"/>
                <c:pt idx="0">
                  <c:v>33.302999999999997</c:v>
                </c:pt>
              </c:numCache>
            </c:numRef>
          </c:xVal>
          <c:yVal>
            <c:numRef>
              <c:f>Foglio3!$V$8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Reddito mediano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Foglio3!$U$9</c:f>
              <c:numCache>
                <c:formatCode>General</c:formatCode>
                <c:ptCount val="1"/>
                <c:pt idx="0">
                  <c:v>27.903225806451612</c:v>
                </c:pt>
              </c:numCache>
            </c:numRef>
          </c:xVal>
          <c:yVal>
            <c:numRef>
              <c:f>Foglio3!$V$9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Classe modale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Foglio3!$U$10:$U$11</c:f>
              <c:numCache>
                <c:formatCode>General</c:formatCode>
                <c:ptCount val="2"/>
                <c:pt idx="0">
                  <c:v>10</c:v>
                </c:pt>
                <c:pt idx="1">
                  <c:v>20</c:v>
                </c:pt>
              </c:numCache>
            </c:numRef>
          </c:xVal>
          <c:yVal>
            <c:numRef>
              <c:f>Foglio3!$V$10:$V$11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v>Primo quartile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Foglio3!$U$12</c:f>
              <c:numCache>
                <c:formatCode>General</c:formatCode>
                <c:ptCount val="1"/>
                <c:pt idx="0">
                  <c:v>17.865612648221344</c:v>
                </c:pt>
              </c:numCache>
            </c:numRef>
          </c:xVal>
          <c:yVal>
            <c:numRef>
              <c:f>Foglio3!$V$12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Terzo Quartile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Foglio3!$U$13</c:f>
              <c:numCache>
                <c:formatCode>General</c:formatCode>
                <c:ptCount val="1"/>
                <c:pt idx="0">
                  <c:v>42.833333333333336</c:v>
                </c:pt>
              </c:numCache>
            </c:numRef>
          </c:xVal>
          <c:yVal>
            <c:numRef>
              <c:f>Foglio3!$V$13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27173648"/>
        <c:axId val="-327179632"/>
      </c:scatterChart>
      <c:valAx>
        <c:axId val="-327173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Reddito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327179632"/>
        <c:crosses val="autoZero"/>
        <c:crossBetween val="midCat"/>
      </c:valAx>
      <c:valAx>
        <c:axId val="-32717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Densità di frequenze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327173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586740</xdr:colOff>
      <xdr:row>9</xdr:row>
      <xdr:rowOff>83820</xdr:rowOff>
    </xdr:from>
    <xdr:to>
      <xdr:col>15</xdr:col>
      <xdr:colOff>281940</xdr:colOff>
      <xdr:row>24</xdr:row>
      <xdr:rowOff>83820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" workbookViewId="0">
      <selection activeCell="I16" sqref="I16"/>
    </sheetView>
  </sheetViews>
  <sheetFormatPr defaultRowHeight="14.4" x14ac:dyDescent="0.3"/>
  <sheetData>
    <row r="1" spans="1:6" s="1" customFormat="1" x14ac:dyDescent="0.3">
      <c r="A1" s="1" t="s">
        <v>3</v>
      </c>
    </row>
    <row r="2" spans="1:6" s="1" customFormat="1" x14ac:dyDescent="0.3">
      <c r="A2" s="1" t="s">
        <v>4</v>
      </c>
    </row>
    <row r="3" spans="1:6" s="1" customFormat="1" x14ac:dyDescent="0.3">
      <c r="A3" s="1" t="s">
        <v>5</v>
      </c>
    </row>
    <row r="4" spans="1:6" s="1" customFormat="1" x14ac:dyDescent="0.3">
      <c r="A4" s="1" t="s">
        <v>6</v>
      </c>
    </row>
    <row r="5" spans="1:6" s="1" customFormat="1" x14ac:dyDescent="0.3">
      <c r="A5" s="1" t="s">
        <v>7</v>
      </c>
    </row>
    <row r="6" spans="1:6" s="1" customFormat="1" x14ac:dyDescent="0.3"/>
    <row r="7" spans="1:6" s="1" customFormat="1" x14ac:dyDescent="0.3"/>
    <row r="8" spans="1:6" s="1" customFormat="1" x14ac:dyDescent="0.3"/>
    <row r="9" spans="1:6" s="1" customFormat="1" ht="100.8" x14ac:dyDescent="0.3">
      <c r="A9" s="20" t="s">
        <v>0</v>
      </c>
      <c r="B9" s="20"/>
      <c r="C9" s="2" t="s">
        <v>1</v>
      </c>
      <c r="D9" s="2" t="s">
        <v>2</v>
      </c>
      <c r="E9" s="22" t="s">
        <v>52</v>
      </c>
      <c r="F9" s="23" t="s">
        <v>53</v>
      </c>
    </row>
    <row r="10" spans="1:6" s="1" customFormat="1" x14ac:dyDescent="0.3">
      <c r="A10" s="1">
        <v>-0.5</v>
      </c>
      <c r="B10" s="1">
        <v>0.5</v>
      </c>
      <c r="C10" s="1">
        <v>6</v>
      </c>
      <c r="D10" s="1">
        <v>0</v>
      </c>
      <c r="E10" s="22">
        <f>(A10+B10)/2</f>
        <v>0</v>
      </c>
      <c r="F10" s="22">
        <f>C10*E10</f>
        <v>0</v>
      </c>
    </row>
    <row r="11" spans="1:6" s="1" customFormat="1" x14ac:dyDescent="0.3">
      <c r="A11" s="1">
        <f>B10</f>
        <v>0.5</v>
      </c>
      <c r="B11" s="1">
        <v>1.5</v>
      </c>
      <c r="C11" s="1">
        <v>45</v>
      </c>
      <c r="D11" s="1">
        <v>45</v>
      </c>
      <c r="E11" s="22">
        <f t="shared" ref="E11:E19" si="0">(A11+B11)/2</f>
        <v>1</v>
      </c>
      <c r="F11" s="22">
        <f t="shared" ref="F11:F19" si="1">C11*E11</f>
        <v>45</v>
      </c>
    </row>
    <row r="12" spans="1:6" s="1" customFormat="1" x14ac:dyDescent="0.3">
      <c r="A12" s="1">
        <f t="shared" ref="A12:A17" si="2">B11</f>
        <v>1.5</v>
      </c>
      <c r="B12" s="1">
        <v>2.5</v>
      </c>
      <c r="C12" s="1">
        <v>52</v>
      </c>
      <c r="D12" s="1">
        <v>104</v>
      </c>
      <c r="E12" s="22">
        <f t="shared" si="0"/>
        <v>2</v>
      </c>
      <c r="F12" s="22">
        <f t="shared" si="1"/>
        <v>104</v>
      </c>
    </row>
    <row r="13" spans="1:6" s="1" customFormat="1" x14ac:dyDescent="0.3">
      <c r="A13" s="1">
        <f t="shared" si="2"/>
        <v>2.5</v>
      </c>
      <c r="B13" s="1">
        <v>5.5</v>
      </c>
      <c r="C13" s="1">
        <v>68</v>
      </c>
      <c r="D13" s="1">
        <v>252</v>
      </c>
      <c r="E13" s="22">
        <f t="shared" si="0"/>
        <v>4</v>
      </c>
      <c r="F13" s="22">
        <f t="shared" si="1"/>
        <v>272</v>
      </c>
    </row>
    <row r="14" spans="1:6" s="1" customFormat="1" x14ac:dyDescent="0.3">
      <c r="A14" s="1">
        <f t="shared" si="2"/>
        <v>5.5</v>
      </c>
      <c r="B14" s="1">
        <v>9.5</v>
      </c>
      <c r="C14" s="1">
        <v>19</v>
      </c>
      <c r="D14" s="1">
        <v>132</v>
      </c>
      <c r="E14" s="22">
        <f t="shared" si="0"/>
        <v>7.5</v>
      </c>
      <c r="F14" s="22">
        <f t="shared" si="1"/>
        <v>142.5</v>
      </c>
    </row>
    <row r="15" spans="1:6" s="1" customFormat="1" x14ac:dyDescent="0.3">
      <c r="A15" s="1">
        <f t="shared" si="2"/>
        <v>9.5</v>
      </c>
      <c r="B15" s="1">
        <v>15.5</v>
      </c>
      <c r="C15" s="1">
        <v>7</v>
      </c>
      <c r="D15" s="1">
        <v>83</v>
      </c>
      <c r="E15" s="22">
        <f t="shared" si="0"/>
        <v>12.5</v>
      </c>
      <c r="F15" s="22">
        <f t="shared" si="1"/>
        <v>87.5</v>
      </c>
    </row>
    <row r="16" spans="1:6" s="1" customFormat="1" x14ac:dyDescent="0.3">
      <c r="A16" s="1">
        <f t="shared" si="2"/>
        <v>15.5</v>
      </c>
      <c r="B16" s="1">
        <v>19.5</v>
      </c>
      <c r="C16" s="1">
        <v>3</v>
      </c>
      <c r="D16" s="1">
        <v>54</v>
      </c>
      <c r="E16" s="22">
        <f t="shared" si="0"/>
        <v>17.5</v>
      </c>
      <c r="F16" s="22">
        <f t="shared" si="1"/>
        <v>52.5</v>
      </c>
    </row>
    <row r="17" spans="1:9" s="1" customFormat="1" x14ac:dyDescent="0.3">
      <c r="A17" s="1">
        <f t="shared" si="2"/>
        <v>19.5</v>
      </c>
      <c r="B17" s="1">
        <v>49.5</v>
      </c>
      <c r="C17" s="1">
        <v>3</v>
      </c>
      <c r="D17" s="1">
        <v>81</v>
      </c>
      <c r="E17" s="22">
        <f t="shared" si="0"/>
        <v>34.5</v>
      </c>
      <c r="F17" s="22">
        <f t="shared" si="1"/>
        <v>103.5</v>
      </c>
    </row>
    <row r="18" spans="1:9" s="1" customFormat="1" x14ac:dyDescent="0.3">
      <c r="A18" s="1">
        <f t="shared" ref="A18:A19" si="3">B17</f>
        <v>49.5</v>
      </c>
      <c r="B18" s="1">
        <v>99.5</v>
      </c>
      <c r="C18" s="1">
        <v>0</v>
      </c>
      <c r="D18" s="1">
        <v>0</v>
      </c>
      <c r="E18" s="22">
        <f t="shared" si="0"/>
        <v>74.5</v>
      </c>
      <c r="F18" s="22">
        <f t="shared" si="1"/>
        <v>0</v>
      </c>
    </row>
    <row r="19" spans="1:9" s="1" customFormat="1" x14ac:dyDescent="0.3">
      <c r="A19" s="1">
        <f t="shared" si="3"/>
        <v>99.5</v>
      </c>
      <c r="B19" s="1">
        <v>199.5</v>
      </c>
      <c r="C19" s="1">
        <v>0</v>
      </c>
      <c r="D19" s="1">
        <v>0</v>
      </c>
      <c r="E19" s="22">
        <f t="shared" si="0"/>
        <v>149.5</v>
      </c>
      <c r="F19" s="22">
        <f t="shared" si="1"/>
        <v>0</v>
      </c>
    </row>
    <row r="20" spans="1:9" s="1" customFormat="1" x14ac:dyDescent="0.3">
      <c r="C20" s="1">
        <f>SUM(C10:C19)</f>
        <v>203</v>
      </c>
      <c r="D20" s="1">
        <f>SUM(D10:D19)</f>
        <v>751</v>
      </c>
      <c r="E20" s="22"/>
      <c r="F20" s="22">
        <f>SUM(F10:F19)</f>
        <v>807</v>
      </c>
    </row>
    <row r="21" spans="1:9" x14ac:dyDescent="0.3">
      <c r="E21" s="22"/>
      <c r="F21" s="22"/>
    </row>
    <row r="22" spans="1:9" x14ac:dyDescent="0.3">
      <c r="A22" t="s">
        <v>54</v>
      </c>
      <c r="E22" s="22"/>
      <c r="F22" s="22"/>
      <c r="I22">
        <f>F20/C20</f>
        <v>3.9753694581280787</v>
      </c>
    </row>
    <row r="23" spans="1:9" x14ac:dyDescent="0.3">
      <c r="A23" t="s">
        <v>55</v>
      </c>
      <c r="E23" s="22"/>
      <c r="F23" s="22"/>
      <c r="I23">
        <f>D20/C20</f>
        <v>3.6995073891625614</v>
      </c>
    </row>
    <row r="24" spans="1:9" x14ac:dyDescent="0.3">
      <c r="E24" s="22"/>
      <c r="F24" s="22"/>
    </row>
    <row r="25" spans="1:9" x14ac:dyDescent="0.3">
      <c r="E25" s="22"/>
      <c r="F25" s="22"/>
    </row>
    <row r="26" spans="1:9" x14ac:dyDescent="0.3">
      <c r="E26" s="22"/>
      <c r="F26" s="22"/>
    </row>
    <row r="27" spans="1:9" x14ac:dyDescent="0.3">
      <c r="E27" s="22"/>
      <c r="F27" s="22"/>
    </row>
    <row r="28" spans="1:9" x14ac:dyDescent="0.3">
      <c r="E28" s="22"/>
      <c r="F28" s="22"/>
    </row>
    <row r="29" spans="1:9" x14ac:dyDescent="0.3">
      <c r="E29" s="22"/>
      <c r="F29" s="22"/>
    </row>
    <row r="30" spans="1:9" x14ac:dyDescent="0.3">
      <c r="E30" s="22"/>
      <c r="F30" s="22"/>
    </row>
    <row r="31" spans="1:9" x14ac:dyDescent="0.3">
      <c r="E31" s="22"/>
      <c r="F31" s="22"/>
    </row>
    <row r="32" spans="1:9" x14ac:dyDescent="0.3">
      <c r="E32" s="22"/>
      <c r="F32" s="22"/>
    </row>
    <row r="33" spans="5:6" x14ac:dyDescent="0.3">
      <c r="E33" s="22"/>
      <c r="F33" s="22"/>
    </row>
    <row r="34" spans="5:6" x14ac:dyDescent="0.3">
      <c r="E34" s="22"/>
      <c r="F34" s="22"/>
    </row>
    <row r="35" spans="5:6" x14ac:dyDescent="0.3">
      <c r="E35" s="22"/>
      <c r="F35" s="22"/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1" zoomScale="200" zoomScaleNormal="200" workbookViewId="0">
      <selection activeCell="A34" sqref="A34"/>
    </sheetView>
  </sheetViews>
  <sheetFormatPr defaultRowHeight="14.4" x14ac:dyDescent="0.3"/>
  <cols>
    <col min="6" max="6" width="11.109375" customWidth="1"/>
  </cols>
  <sheetData>
    <row r="1" spans="1:9" s="1" customFormat="1" x14ac:dyDescent="0.3">
      <c r="A1" s="1" t="s">
        <v>9</v>
      </c>
    </row>
    <row r="2" spans="1:9" s="1" customFormat="1" x14ac:dyDescent="0.3">
      <c r="A2" s="1" t="s">
        <v>8</v>
      </c>
    </row>
    <row r="3" spans="1:9" s="1" customFormat="1" x14ac:dyDescent="0.3">
      <c r="A3" s="1" t="s">
        <v>10</v>
      </c>
    </row>
    <row r="4" spans="1:9" s="1" customFormat="1" x14ac:dyDescent="0.3"/>
    <row r="5" spans="1:9" s="3" customFormat="1" ht="158.4" x14ac:dyDescent="0.3">
      <c r="A5" s="21" t="s">
        <v>11</v>
      </c>
      <c r="B5" s="21"/>
      <c r="C5" s="3" t="s">
        <v>12</v>
      </c>
      <c r="D5" s="3" t="s">
        <v>13</v>
      </c>
      <c r="E5" s="24" t="s">
        <v>56</v>
      </c>
      <c r="F5" s="24" t="s">
        <v>57</v>
      </c>
      <c r="G5" s="24" t="s">
        <v>52</v>
      </c>
      <c r="H5" s="24" t="s">
        <v>58</v>
      </c>
      <c r="I5" s="24" t="s">
        <v>69</v>
      </c>
    </row>
    <row r="6" spans="1:9" s="1" customFormat="1" x14ac:dyDescent="0.3">
      <c r="A6" s="1">
        <v>0</v>
      </c>
      <c r="B6" s="1">
        <v>5</v>
      </c>
      <c r="C6" s="1">
        <v>43352</v>
      </c>
      <c r="D6" s="1">
        <v>71</v>
      </c>
      <c r="E6" s="22">
        <f>A6*D6/1000</f>
        <v>0</v>
      </c>
      <c r="F6" s="22">
        <f>B6*C6/1000</f>
        <v>216.76</v>
      </c>
      <c r="G6" s="22">
        <f>(A6+B6)/2</f>
        <v>2.5</v>
      </c>
      <c r="H6" s="22">
        <f>G6*C6</f>
        <v>108380</v>
      </c>
      <c r="I6" s="22">
        <f>D6/C6*1000</f>
        <v>1.6377560435504706</v>
      </c>
    </row>
    <row r="7" spans="1:9" s="1" customFormat="1" x14ac:dyDescent="0.3">
      <c r="A7" s="1">
        <f>B6+1</f>
        <v>6</v>
      </c>
      <c r="B7" s="1">
        <v>9</v>
      </c>
      <c r="C7" s="1">
        <v>1215</v>
      </c>
      <c r="D7" s="1">
        <v>8</v>
      </c>
      <c r="E7" s="22">
        <f t="shared" ref="E7:E11" si="0">A7*D7/1000</f>
        <v>4.8000000000000001E-2</v>
      </c>
      <c r="F7" s="22">
        <f t="shared" ref="F7:F11" si="1">B7*C7/1000</f>
        <v>10.935</v>
      </c>
      <c r="G7" s="22">
        <f t="shared" ref="G7:G11" si="2">(A7+B7)/2</f>
        <v>7.5</v>
      </c>
      <c r="H7" s="22">
        <f t="shared" ref="H7:H11" si="3">G7*C7</f>
        <v>9112.5</v>
      </c>
      <c r="I7" s="22">
        <f t="shared" ref="I7:I11" si="4">D7/C7*1000</f>
        <v>6.5843621399176957</v>
      </c>
    </row>
    <row r="8" spans="1:9" s="1" customFormat="1" x14ac:dyDescent="0.3">
      <c r="A8" s="1">
        <f t="shared" ref="A8:A11" si="5">B7+1</f>
        <v>10</v>
      </c>
      <c r="B8" s="1">
        <v>19</v>
      </c>
      <c r="C8" s="1">
        <v>904</v>
      </c>
      <c r="D8" s="1">
        <v>12</v>
      </c>
      <c r="E8" s="22">
        <f t="shared" si="0"/>
        <v>0.12</v>
      </c>
      <c r="F8" s="22">
        <f t="shared" si="1"/>
        <v>17.175999999999998</v>
      </c>
      <c r="G8" s="22">
        <f t="shared" si="2"/>
        <v>14.5</v>
      </c>
      <c r="H8" s="22">
        <f t="shared" si="3"/>
        <v>13108</v>
      </c>
      <c r="I8" s="22">
        <f t="shared" si="4"/>
        <v>13.274336283185841</v>
      </c>
    </row>
    <row r="9" spans="1:9" s="1" customFormat="1" x14ac:dyDescent="0.3">
      <c r="A9" s="1">
        <f t="shared" si="5"/>
        <v>20</v>
      </c>
      <c r="B9" s="1">
        <v>49</v>
      </c>
      <c r="C9" s="1">
        <v>572</v>
      </c>
      <c r="D9" s="1">
        <v>17</v>
      </c>
      <c r="E9" s="22">
        <f t="shared" si="0"/>
        <v>0.34</v>
      </c>
      <c r="F9" s="22">
        <f t="shared" si="1"/>
        <v>28.027999999999999</v>
      </c>
      <c r="G9" s="22">
        <f t="shared" si="2"/>
        <v>34.5</v>
      </c>
      <c r="H9" s="22">
        <f t="shared" si="3"/>
        <v>19734</v>
      </c>
      <c r="I9" s="22">
        <f t="shared" si="4"/>
        <v>29.72027972027972</v>
      </c>
    </row>
    <row r="10" spans="1:9" s="1" customFormat="1" x14ac:dyDescent="0.3">
      <c r="A10" s="1">
        <f t="shared" si="5"/>
        <v>50</v>
      </c>
      <c r="B10" s="1">
        <v>99</v>
      </c>
      <c r="C10" s="1">
        <v>221</v>
      </c>
      <c r="D10" s="1">
        <v>15</v>
      </c>
      <c r="E10" s="22">
        <f t="shared" si="0"/>
        <v>0.75</v>
      </c>
      <c r="F10" s="22">
        <f t="shared" si="1"/>
        <v>21.879000000000001</v>
      </c>
      <c r="G10" s="22">
        <f t="shared" si="2"/>
        <v>74.5</v>
      </c>
      <c r="H10" s="22">
        <f t="shared" si="3"/>
        <v>16464.5</v>
      </c>
      <c r="I10" s="22">
        <f t="shared" si="4"/>
        <v>67.873303167420815</v>
      </c>
    </row>
    <row r="11" spans="1:9" s="1" customFormat="1" x14ac:dyDescent="0.3">
      <c r="A11" s="1">
        <f t="shared" si="5"/>
        <v>100</v>
      </c>
      <c r="B11" s="1">
        <v>2000</v>
      </c>
      <c r="C11" s="1">
        <v>570</v>
      </c>
      <c r="D11" s="1">
        <v>536</v>
      </c>
      <c r="E11" s="22">
        <f t="shared" si="0"/>
        <v>53.6</v>
      </c>
      <c r="F11" s="22">
        <f t="shared" si="1"/>
        <v>1140</v>
      </c>
      <c r="G11" s="22">
        <f t="shared" si="2"/>
        <v>1050</v>
      </c>
      <c r="H11" s="22">
        <f t="shared" si="3"/>
        <v>598500</v>
      </c>
      <c r="I11" s="22">
        <f t="shared" si="4"/>
        <v>940.35087719298247</v>
      </c>
    </row>
    <row r="12" spans="1:9" s="1" customFormat="1" x14ac:dyDescent="0.3">
      <c r="C12" s="1">
        <f>SUM(C6:C11)</f>
        <v>46834</v>
      </c>
      <c r="D12" s="1">
        <f>SUM(D6:D11)</f>
        <v>659</v>
      </c>
      <c r="E12" s="22"/>
      <c r="F12" s="22"/>
      <c r="G12" s="22"/>
      <c r="H12" s="22">
        <f>SUM(H6:H11)</f>
        <v>765299</v>
      </c>
      <c r="I12" s="22"/>
    </row>
    <row r="13" spans="1:9" s="1" customFormat="1" x14ac:dyDescent="0.3"/>
    <row r="14" spans="1:9" s="1" customFormat="1" x14ac:dyDescent="0.3">
      <c r="A14" s="1" t="s">
        <v>19</v>
      </c>
    </row>
    <row r="15" spans="1:9" s="1" customFormat="1" x14ac:dyDescent="0.3">
      <c r="A15" s="1" t="s">
        <v>16</v>
      </c>
    </row>
    <row r="16" spans="1:9" s="1" customFormat="1" x14ac:dyDescent="0.3">
      <c r="A16" s="1" t="s">
        <v>14</v>
      </c>
    </row>
    <row r="17" spans="1:9" s="1" customFormat="1" x14ac:dyDescent="0.3">
      <c r="A17" s="1" t="s">
        <v>17</v>
      </c>
    </row>
    <row r="18" spans="1:9" s="22" customFormat="1" x14ac:dyDescent="0.3">
      <c r="A18" s="22" t="s">
        <v>60</v>
      </c>
    </row>
    <row r="19" spans="1:9" s="22" customFormat="1" x14ac:dyDescent="0.3">
      <c r="A19" s="22" t="s">
        <v>61</v>
      </c>
      <c r="G19" s="22">
        <f>D11*1000/C11</f>
        <v>940.35087719298247</v>
      </c>
    </row>
    <row r="20" spans="1:9" s="22" customFormat="1" x14ac:dyDescent="0.3">
      <c r="A20" s="22" t="s">
        <v>62</v>
      </c>
    </row>
    <row r="21" spans="1:9" s="22" customFormat="1" x14ac:dyDescent="0.3">
      <c r="A21" s="22" t="s">
        <v>63</v>
      </c>
    </row>
    <row r="22" spans="1:9" s="22" customFormat="1" x14ac:dyDescent="0.3">
      <c r="A22" s="22" t="s">
        <v>64</v>
      </c>
      <c r="G22" s="22">
        <f>G19</f>
        <v>940.35087719298247</v>
      </c>
    </row>
    <row r="23" spans="1:9" s="22" customFormat="1" x14ac:dyDescent="0.3">
      <c r="A23" s="22" t="s">
        <v>59</v>
      </c>
      <c r="I23" s="22">
        <f>H12/C12</f>
        <v>16.340671307170005</v>
      </c>
    </row>
    <row r="24" spans="1:9" s="1" customFormat="1" x14ac:dyDescent="0.3">
      <c r="A24" s="1" t="s">
        <v>18</v>
      </c>
    </row>
    <row r="25" spans="1:9" x14ac:dyDescent="0.3">
      <c r="A25" s="22" t="s">
        <v>65</v>
      </c>
      <c r="I25">
        <f>D12/C12*1000</f>
        <v>14.070974078660802</v>
      </c>
    </row>
    <row r="27" spans="1:9" s="1" customFormat="1" x14ac:dyDescent="0.3">
      <c r="A27" s="1" t="s">
        <v>20</v>
      </c>
    </row>
    <row r="28" spans="1:9" s="1" customFormat="1" x14ac:dyDescent="0.3">
      <c r="A28" s="1" t="s">
        <v>15</v>
      </c>
    </row>
    <row r="29" spans="1:9" s="22" customFormat="1" x14ac:dyDescent="0.3">
      <c r="A29" s="22" t="s">
        <v>66</v>
      </c>
    </row>
    <row r="30" spans="1:9" s="22" customFormat="1" x14ac:dyDescent="0.3">
      <c r="A30" s="22" t="s">
        <v>67</v>
      </c>
    </row>
    <row r="31" spans="1:9" s="22" customFormat="1" x14ac:dyDescent="0.3">
      <c r="A31" s="22" t="s">
        <v>68</v>
      </c>
    </row>
    <row r="32" spans="1:9" s="22" customFormat="1" x14ac:dyDescent="0.3">
      <c r="A32" s="22" t="s">
        <v>70</v>
      </c>
    </row>
    <row r="33" spans="1:1" s="22" customFormat="1" x14ac:dyDescent="0.3">
      <c r="A33" s="22" t="s">
        <v>71</v>
      </c>
    </row>
    <row r="34" spans="1:1" s="22" customFormat="1" x14ac:dyDescent="0.3"/>
    <row r="35" spans="1:1" s="22" customFormat="1" x14ac:dyDescent="0.3"/>
    <row r="36" spans="1:1" s="22" customFormat="1" x14ac:dyDescent="0.3"/>
    <row r="37" spans="1:1" s="22" customFormat="1" x14ac:dyDescent="0.3"/>
  </sheetData>
  <mergeCells count="1"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topLeftCell="A10" workbookViewId="0">
      <selection activeCell="D37" sqref="D37"/>
    </sheetView>
  </sheetViews>
  <sheetFormatPr defaultRowHeight="14.4" x14ac:dyDescent="0.3"/>
  <sheetData>
    <row r="1" spans="1:22" x14ac:dyDescent="0.3">
      <c r="A1" s="1" t="s">
        <v>21</v>
      </c>
      <c r="B1" s="1"/>
      <c r="C1" s="1"/>
      <c r="D1" s="1"/>
      <c r="E1" s="1"/>
      <c r="F1" s="1"/>
      <c r="G1" s="1"/>
    </row>
    <row r="2" spans="1:22" x14ac:dyDescent="0.3">
      <c r="A2" s="1" t="s">
        <v>22</v>
      </c>
      <c r="B2" s="1"/>
      <c r="C2" s="1"/>
      <c r="D2" s="1"/>
      <c r="E2" s="1"/>
      <c r="F2" s="1"/>
      <c r="G2" s="1"/>
    </row>
    <row r="3" spans="1:22" x14ac:dyDescent="0.3">
      <c r="A3" s="1"/>
      <c r="B3" s="1"/>
      <c r="C3" s="1"/>
      <c r="D3" s="1"/>
      <c r="E3" s="1"/>
      <c r="F3" s="1"/>
      <c r="G3" s="1"/>
    </row>
    <row r="4" spans="1:22" s="26" customFormat="1" ht="28.8" x14ac:dyDescent="0.3">
      <c r="A4" s="25" t="s">
        <v>23</v>
      </c>
      <c r="B4" s="25"/>
      <c r="C4" s="2" t="s">
        <v>24</v>
      </c>
      <c r="D4" s="2" t="s">
        <v>25</v>
      </c>
      <c r="E4" s="2" t="s">
        <v>26</v>
      </c>
      <c r="F4" s="23" t="s">
        <v>72</v>
      </c>
      <c r="G4" s="23" t="s">
        <v>73</v>
      </c>
      <c r="H4" s="23" t="s">
        <v>90</v>
      </c>
      <c r="I4" s="23"/>
      <c r="J4" s="23"/>
      <c r="K4" s="23"/>
      <c r="L4" s="23"/>
      <c r="M4" s="23"/>
      <c r="N4" s="23"/>
      <c r="O4" s="23"/>
      <c r="P4" s="23"/>
      <c r="Q4" s="23"/>
      <c r="R4" s="26" t="s">
        <v>88</v>
      </c>
      <c r="S4" s="26" t="s">
        <v>89</v>
      </c>
    </row>
    <row r="5" spans="1:22" x14ac:dyDescent="0.3">
      <c r="A5" s="1">
        <v>0</v>
      </c>
      <c r="B5" s="1">
        <v>10</v>
      </c>
      <c r="C5" s="1">
        <v>5.0999999999999996</v>
      </c>
      <c r="D5" s="1">
        <v>0.9</v>
      </c>
      <c r="E5" s="1">
        <v>6072</v>
      </c>
      <c r="F5" s="22">
        <f>C5/100</f>
        <v>5.0999999999999997E-2</v>
      </c>
      <c r="G5" s="22">
        <f>F5</f>
        <v>5.0999999999999997E-2</v>
      </c>
      <c r="H5" s="22">
        <f>F5/(B5-A5)</f>
        <v>5.0999999999999995E-3</v>
      </c>
      <c r="I5" s="22"/>
      <c r="J5" s="22"/>
      <c r="K5" s="22"/>
      <c r="L5" s="22"/>
      <c r="M5" s="22"/>
      <c r="N5" s="22"/>
      <c r="O5" s="22"/>
      <c r="P5" s="22"/>
      <c r="Q5" s="22"/>
      <c r="R5">
        <v>0</v>
      </c>
      <c r="S5">
        <v>0</v>
      </c>
    </row>
    <row r="6" spans="1:22" x14ac:dyDescent="0.3">
      <c r="A6" s="1">
        <f>B5</f>
        <v>10</v>
      </c>
      <c r="B6" s="1">
        <v>20</v>
      </c>
      <c r="C6" s="1">
        <v>25.3</v>
      </c>
      <c r="D6" s="1">
        <v>11.7</v>
      </c>
      <c r="E6" s="1">
        <v>15423</v>
      </c>
      <c r="F6" s="22">
        <f t="shared" ref="F6:F12" si="0">C6/100</f>
        <v>0.253</v>
      </c>
      <c r="G6" s="22">
        <f>G5+F6</f>
        <v>0.30399999999999999</v>
      </c>
      <c r="H6" s="22">
        <f t="shared" ref="H6:H12" si="1">F6/(B6-A6)</f>
        <v>2.53E-2</v>
      </c>
      <c r="I6" s="22"/>
      <c r="J6" s="22"/>
      <c r="K6" s="22"/>
      <c r="L6" s="22"/>
      <c r="M6" s="22"/>
      <c r="N6" s="22"/>
      <c r="O6" s="22"/>
      <c r="P6" s="22"/>
      <c r="Q6" s="22"/>
      <c r="R6">
        <v>0</v>
      </c>
      <c r="S6">
        <f>H5</f>
        <v>5.0999999999999995E-3</v>
      </c>
    </row>
    <row r="7" spans="1:22" x14ac:dyDescent="0.3">
      <c r="A7" s="1">
        <f t="shared" ref="A7:A12" si="2">B6</f>
        <v>20</v>
      </c>
      <c r="B7" s="1">
        <v>30</v>
      </c>
      <c r="C7" s="1">
        <v>24.8</v>
      </c>
      <c r="D7" s="1">
        <v>18.7</v>
      </c>
      <c r="E7" s="1">
        <v>25074</v>
      </c>
      <c r="F7" s="22">
        <f t="shared" si="0"/>
        <v>0.248</v>
      </c>
      <c r="G7" s="22">
        <f t="shared" ref="G7:G12" si="3">G6+F7</f>
        <v>0.55200000000000005</v>
      </c>
      <c r="H7" s="22">
        <f t="shared" si="1"/>
        <v>2.4799999999999999E-2</v>
      </c>
      <c r="I7" s="22"/>
      <c r="J7" s="22"/>
      <c r="K7" s="22"/>
      <c r="L7" s="22"/>
      <c r="M7" s="22"/>
      <c r="N7" s="22"/>
      <c r="O7" s="22"/>
      <c r="P7" s="22"/>
      <c r="Q7" s="22"/>
      <c r="R7">
        <f>B5</f>
        <v>10</v>
      </c>
      <c r="S7">
        <f>S6</f>
        <v>5.0999999999999995E-3</v>
      </c>
      <c r="U7" t="s">
        <v>88</v>
      </c>
      <c r="V7" t="s">
        <v>89</v>
      </c>
    </row>
    <row r="8" spans="1:22" x14ac:dyDescent="0.3">
      <c r="A8" s="1">
        <f t="shared" si="2"/>
        <v>30</v>
      </c>
      <c r="B8" s="1">
        <v>40</v>
      </c>
      <c r="C8" s="1">
        <v>16.399999999999999</v>
      </c>
      <c r="D8" s="1">
        <v>17.100000000000001</v>
      </c>
      <c r="E8" s="1">
        <v>34787</v>
      </c>
      <c r="F8" s="22">
        <f t="shared" si="0"/>
        <v>0.16399999999999998</v>
      </c>
      <c r="G8" s="22">
        <f t="shared" si="3"/>
        <v>0.71599999999999997</v>
      </c>
      <c r="H8" s="22">
        <f t="shared" si="1"/>
        <v>1.6399999999999998E-2</v>
      </c>
      <c r="I8" s="22"/>
      <c r="J8" s="22"/>
      <c r="K8" s="22"/>
      <c r="L8" s="22"/>
      <c r="M8" s="22"/>
      <c r="N8" s="22"/>
      <c r="O8" s="22"/>
      <c r="P8" s="22"/>
      <c r="Q8" s="22"/>
      <c r="R8">
        <f>R7</f>
        <v>10</v>
      </c>
      <c r="S8">
        <v>0</v>
      </c>
      <c r="U8">
        <v>33.302999999999997</v>
      </c>
      <c r="V8">
        <v>0</v>
      </c>
    </row>
    <row r="9" spans="1:22" x14ac:dyDescent="0.3">
      <c r="A9" s="1">
        <f t="shared" si="2"/>
        <v>40</v>
      </c>
      <c r="B9" s="1">
        <v>50</v>
      </c>
      <c r="C9" s="1">
        <v>12</v>
      </c>
      <c r="D9" s="1">
        <v>16.3</v>
      </c>
      <c r="E9" s="1">
        <v>45172</v>
      </c>
      <c r="F9" s="22">
        <f t="shared" si="0"/>
        <v>0.12</v>
      </c>
      <c r="G9" s="22">
        <f t="shared" si="3"/>
        <v>0.83599999999999997</v>
      </c>
      <c r="H9" s="22">
        <f t="shared" si="1"/>
        <v>1.2E-2</v>
      </c>
      <c r="I9" s="22"/>
      <c r="J9" s="22"/>
      <c r="K9" s="22"/>
      <c r="L9" s="22"/>
      <c r="M9" s="22"/>
      <c r="N9" s="22"/>
      <c r="O9" s="22"/>
      <c r="P9" s="22"/>
      <c r="Q9" s="22"/>
      <c r="R9">
        <f>R8</f>
        <v>10</v>
      </c>
      <c r="S9">
        <f>H6</f>
        <v>2.53E-2</v>
      </c>
      <c r="U9">
        <f>B18</f>
        <v>27.903225806451612</v>
      </c>
      <c r="V9">
        <v>0</v>
      </c>
    </row>
    <row r="10" spans="1:22" x14ac:dyDescent="0.3">
      <c r="A10" s="1">
        <f t="shared" si="2"/>
        <v>50</v>
      </c>
      <c r="B10" s="1">
        <v>60</v>
      </c>
      <c r="C10" s="1">
        <v>7.4</v>
      </c>
      <c r="D10" s="1">
        <v>12.3</v>
      </c>
      <c r="E10" s="1">
        <v>55303</v>
      </c>
      <c r="F10" s="22">
        <f t="shared" si="0"/>
        <v>7.400000000000001E-2</v>
      </c>
      <c r="G10" s="22">
        <f t="shared" si="3"/>
        <v>0.90999999999999992</v>
      </c>
      <c r="H10" s="22">
        <f t="shared" si="1"/>
        <v>7.4000000000000012E-3</v>
      </c>
      <c r="I10" s="22"/>
      <c r="J10" s="22"/>
      <c r="K10" s="22"/>
      <c r="L10" s="22"/>
      <c r="M10" s="22"/>
      <c r="N10" s="22"/>
      <c r="O10" s="22"/>
      <c r="P10" s="22"/>
      <c r="Q10" s="22"/>
      <c r="R10">
        <f>B6</f>
        <v>20</v>
      </c>
      <c r="S10">
        <f>S9</f>
        <v>2.53E-2</v>
      </c>
      <c r="U10">
        <f>A6</f>
        <v>10</v>
      </c>
      <c r="V10">
        <v>0</v>
      </c>
    </row>
    <row r="11" spans="1:22" x14ac:dyDescent="0.3">
      <c r="A11" s="1">
        <f t="shared" si="2"/>
        <v>60</v>
      </c>
      <c r="B11" s="1">
        <v>70</v>
      </c>
      <c r="C11" s="1">
        <v>3.4</v>
      </c>
      <c r="D11" s="1">
        <v>6.5</v>
      </c>
      <c r="E11" s="1">
        <v>64074</v>
      </c>
      <c r="F11" s="22">
        <f t="shared" si="0"/>
        <v>3.4000000000000002E-2</v>
      </c>
      <c r="G11" s="22">
        <f t="shared" si="3"/>
        <v>0.94399999999999995</v>
      </c>
      <c r="H11" s="22">
        <f t="shared" si="1"/>
        <v>3.4000000000000002E-3</v>
      </c>
      <c r="I11" s="22"/>
      <c r="J11" s="22"/>
      <c r="K11" s="22"/>
      <c r="L11" s="22"/>
      <c r="M11" s="22"/>
      <c r="N11" s="22"/>
      <c r="O11" s="22"/>
      <c r="P11" s="22"/>
      <c r="Q11" s="22"/>
      <c r="R11">
        <f>R10</f>
        <v>20</v>
      </c>
      <c r="S11">
        <v>0</v>
      </c>
      <c r="U11">
        <f>B6</f>
        <v>20</v>
      </c>
      <c r="V11">
        <v>0</v>
      </c>
    </row>
    <row r="12" spans="1:22" x14ac:dyDescent="0.3">
      <c r="A12" s="1">
        <f t="shared" si="2"/>
        <v>70</v>
      </c>
      <c r="B12" s="1">
        <v>120</v>
      </c>
      <c r="C12" s="1">
        <v>5.6</v>
      </c>
      <c r="D12" s="1">
        <v>16.5</v>
      </c>
      <c r="E12" s="1">
        <v>97338</v>
      </c>
      <c r="F12" s="22">
        <f t="shared" si="0"/>
        <v>5.5999999999999994E-2</v>
      </c>
      <c r="G12" s="22">
        <f t="shared" si="3"/>
        <v>1</v>
      </c>
      <c r="H12" s="22">
        <f t="shared" si="1"/>
        <v>1.1199999999999999E-3</v>
      </c>
      <c r="I12" s="22"/>
      <c r="J12" s="22"/>
      <c r="K12" s="22"/>
      <c r="L12" s="22"/>
      <c r="M12" s="22"/>
      <c r="N12" s="22"/>
      <c r="O12" s="22"/>
      <c r="P12" s="22"/>
      <c r="Q12" s="22"/>
      <c r="R12">
        <f>R11</f>
        <v>20</v>
      </c>
      <c r="S12">
        <f>H7</f>
        <v>2.4799999999999999E-2</v>
      </c>
      <c r="U12">
        <f>B27</f>
        <v>17.865612648221344</v>
      </c>
      <c r="V12">
        <v>0</v>
      </c>
    </row>
    <row r="13" spans="1:22" x14ac:dyDescent="0.3">
      <c r="A13" s="1"/>
      <c r="B13" s="1"/>
      <c r="C13" s="1"/>
      <c r="D13" s="1"/>
      <c r="E13" s="1"/>
      <c r="F13" s="22">
        <f>SUM(F5:F12)</f>
        <v>1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>
        <f>B7</f>
        <v>30</v>
      </c>
      <c r="S13">
        <f>S12</f>
        <v>2.4799999999999999E-2</v>
      </c>
      <c r="U13">
        <f>B32</f>
        <v>42.833333333333336</v>
      </c>
      <c r="V13">
        <v>0</v>
      </c>
    </row>
    <row r="14" spans="1:22" x14ac:dyDescent="0.3">
      <c r="A14" s="1" t="s">
        <v>32</v>
      </c>
      <c r="B14" s="1"/>
      <c r="C14" s="1"/>
      <c r="D14" s="1"/>
      <c r="E14" s="1"/>
      <c r="F14" s="1"/>
      <c r="G14" s="1"/>
      <c r="R14">
        <f>R13</f>
        <v>30</v>
      </c>
      <c r="S14">
        <v>0</v>
      </c>
    </row>
    <row r="15" spans="1:22" x14ac:dyDescent="0.3">
      <c r="A15" s="1" t="s">
        <v>27</v>
      </c>
      <c r="B15" s="1"/>
      <c r="C15" s="1"/>
      <c r="D15" s="1"/>
      <c r="E15" s="1"/>
      <c r="F15" s="1"/>
      <c r="G15" s="1"/>
      <c r="R15">
        <f>R14</f>
        <v>30</v>
      </c>
      <c r="S15">
        <f>H8</f>
        <v>1.6399999999999998E-2</v>
      </c>
    </row>
    <row r="16" spans="1:22" x14ac:dyDescent="0.3">
      <c r="A16" s="1" t="s">
        <v>28</v>
      </c>
      <c r="B16" s="1"/>
      <c r="C16" s="1"/>
      <c r="D16" s="1"/>
      <c r="E16" s="1"/>
      <c r="F16" s="1"/>
      <c r="G16" s="1"/>
      <c r="R16">
        <f>B8</f>
        <v>40</v>
      </c>
      <c r="S16">
        <f>S15</f>
        <v>1.6399999999999998E-2</v>
      </c>
    </row>
    <row r="17" spans="1:19" x14ac:dyDescent="0.3">
      <c r="A17" s="22" t="s">
        <v>74</v>
      </c>
      <c r="B17" s="22">
        <v>0.5</v>
      </c>
      <c r="C17" s="22"/>
      <c r="D17" s="22"/>
      <c r="E17" s="1"/>
      <c r="F17" s="1"/>
      <c r="G17" s="1"/>
      <c r="R17">
        <f>R16</f>
        <v>40</v>
      </c>
      <c r="S17">
        <v>0</v>
      </c>
    </row>
    <row r="18" spans="1:19" x14ac:dyDescent="0.3">
      <c r="A18" s="22" t="s">
        <v>75</v>
      </c>
      <c r="B18" s="22">
        <f>A7+(B7-A7)*(0.5-G6)/F7</f>
        <v>27.903225806451612</v>
      </c>
      <c r="C18" s="22"/>
      <c r="D18" s="22"/>
      <c r="E18" s="1"/>
      <c r="F18" s="1"/>
      <c r="G18" s="1"/>
      <c r="R18">
        <f>R17</f>
        <v>40</v>
      </c>
      <c r="S18">
        <f>H9</f>
        <v>1.2E-2</v>
      </c>
    </row>
    <row r="19" spans="1:19" x14ac:dyDescent="0.3">
      <c r="A19" s="1" t="s">
        <v>33</v>
      </c>
      <c r="R19">
        <f>B9</f>
        <v>50</v>
      </c>
      <c r="S19">
        <f>S18</f>
        <v>1.2E-2</v>
      </c>
    </row>
    <row r="20" spans="1:19" x14ac:dyDescent="0.3">
      <c r="A20" s="1" t="s">
        <v>29</v>
      </c>
      <c r="R20">
        <f>R19</f>
        <v>50</v>
      </c>
      <c r="S20">
        <v>0</v>
      </c>
    </row>
    <row r="21" spans="1:19" x14ac:dyDescent="0.3">
      <c r="A21" s="22" t="s">
        <v>82</v>
      </c>
      <c r="R21">
        <f>R20</f>
        <v>50</v>
      </c>
      <c r="S21">
        <f>H10</f>
        <v>7.4000000000000012E-3</v>
      </c>
    </row>
    <row r="22" spans="1:19" x14ac:dyDescent="0.3">
      <c r="A22" s="22" t="s">
        <v>83</v>
      </c>
      <c r="R22">
        <f>B10</f>
        <v>60</v>
      </c>
      <c r="S22">
        <f>S21</f>
        <v>7.4000000000000012E-3</v>
      </c>
    </row>
    <row r="23" spans="1:19" x14ac:dyDescent="0.3">
      <c r="A23" s="1"/>
      <c r="R23">
        <f>R22</f>
        <v>60</v>
      </c>
      <c r="S23">
        <v>0</v>
      </c>
    </row>
    <row r="24" spans="1:19" x14ac:dyDescent="0.3">
      <c r="A24" s="1" t="s">
        <v>34</v>
      </c>
      <c r="R24">
        <f>R23</f>
        <v>60</v>
      </c>
      <c r="S24">
        <f>H11</f>
        <v>3.4000000000000002E-3</v>
      </c>
    </row>
    <row r="25" spans="1:19" x14ac:dyDescent="0.3">
      <c r="A25" s="1" t="s">
        <v>30</v>
      </c>
      <c r="R25">
        <f>B11</f>
        <v>70</v>
      </c>
      <c r="S25">
        <f>S24</f>
        <v>3.4000000000000002E-3</v>
      </c>
    </row>
    <row r="26" spans="1:19" x14ac:dyDescent="0.3">
      <c r="A26" s="22" t="s">
        <v>84</v>
      </c>
      <c r="B26">
        <v>0.25</v>
      </c>
      <c r="R26">
        <f>R25</f>
        <v>70</v>
      </c>
      <c r="S26">
        <v>0</v>
      </c>
    </row>
    <row r="27" spans="1:19" x14ac:dyDescent="0.3">
      <c r="A27" s="22" t="s">
        <v>85</v>
      </c>
      <c r="B27">
        <f>A6+(B6-A6)*(B26-G5)/F6</f>
        <v>17.865612648221344</v>
      </c>
      <c r="R27">
        <f>R26</f>
        <v>70</v>
      </c>
      <c r="S27">
        <f>H12</f>
        <v>1.1199999999999999E-3</v>
      </c>
    </row>
    <row r="28" spans="1:19" x14ac:dyDescent="0.3">
      <c r="R28">
        <f>B12</f>
        <v>120</v>
      </c>
      <c r="S28">
        <f>S27</f>
        <v>1.1199999999999999E-3</v>
      </c>
    </row>
    <row r="29" spans="1:19" x14ac:dyDescent="0.3">
      <c r="A29" s="1" t="s">
        <v>35</v>
      </c>
      <c r="R29">
        <f>R28</f>
        <v>120</v>
      </c>
      <c r="S29">
        <v>0</v>
      </c>
    </row>
    <row r="30" spans="1:19" x14ac:dyDescent="0.3">
      <c r="A30" s="1" t="s">
        <v>31</v>
      </c>
    </row>
    <row r="31" spans="1:19" x14ac:dyDescent="0.3">
      <c r="A31" s="22" t="s">
        <v>86</v>
      </c>
      <c r="B31">
        <v>0.75</v>
      </c>
    </row>
    <row r="32" spans="1:19" x14ac:dyDescent="0.3">
      <c r="A32" s="22" t="s">
        <v>87</v>
      </c>
      <c r="B32">
        <f>A9+(B9-A9)*(B31-G8)/F9</f>
        <v>42.833333333333336</v>
      </c>
    </row>
    <row r="34" spans="1:1" x14ac:dyDescent="0.3">
      <c r="A34" s="1" t="s">
        <v>38</v>
      </c>
    </row>
    <row r="35" spans="1:1" x14ac:dyDescent="0.3">
      <c r="A35" s="1" t="s">
        <v>36</v>
      </c>
    </row>
    <row r="36" spans="1:1" x14ac:dyDescent="0.3">
      <c r="A36" s="1" t="s">
        <v>37</v>
      </c>
    </row>
  </sheetData>
  <mergeCells count="1">
    <mergeCell ref="A4:B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29" sqref="A29"/>
    </sheetView>
  </sheetViews>
  <sheetFormatPr defaultRowHeight="14.4" x14ac:dyDescent="0.3"/>
  <cols>
    <col min="1" max="1" width="16.109375" customWidth="1"/>
    <col min="2" max="2" width="16" customWidth="1"/>
    <col min="3" max="3" width="13.88671875" customWidth="1"/>
  </cols>
  <sheetData>
    <row r="1" spans="1:9" ht="15.6" x14ac:dyDescent="0.3">
      <c r="A1" s="4" t="s">
        <v>39</v>
      </c>
      <c r="B1" s="5"/>
      <c r="C1" s="5"/>
      <c r="D1" s="5"/>
    </row>
    <row r="2" spans="1:9" ht="15" thickBot="1" x14ac:dyDescent="0.35">
      <c r="A2" s="5"/>
      <c r="B2" s="5"/>
      <c r="C2" s="5"/>
      <c r="D2" s="5"/>
    </row>
    <row r="3" spans="1:9" ht="15" thickBot="1" x14ac:dyDescent="0.35">
      <c r="A3" s="6" t="s">
        <v>40</v>
      </c>
      <c r="B3" s="7" t="s">
        <v>41</v>
      </c>
      <c r="C3" s="8" t="s">
        <v>42</v>
      </c>
      <c r="D3" s="9" t="s">
        <v>52</v>
      </c>
      <c r="E3" s="27" t="s">
        <v>76</v>
      </c>
      <c r="F3" s="22" t="s">
        <v>72</v>
      </c>
      <c r="G3" s="22" t="s">
        <v>73</v>
      </c>
      <c r="H3" s="9"/>
      <c r="I3" s="10"/>
    </row>
    <row r="4" spans="1:9" x14ac:dyDescent="0.3">
      <c r="A4" s="11" t="s">
        <v>43</v>
      </c>
      <c r="B4" s="12">
        <v>20688</v>
      </c>
      <c r="C4" s="13">
        <v>24310</v>
      </c>
      <c r="D4" s="9">
        <f>(0+2)/2</f>
        <v>1</v>
      </c>
      <c r="E4" s="22">
        <f>D4*B4</f>
        <v>20688</v>
      </c>
      <c r="F4" s="22">
        <f>B4/B$9</f>
        <v>0.72865595942519024</v>
      </c>
      <c r="G4" s="22">
        <f>F4</f>
        <v>0.72865595942519024</v>
      </c>
    </row>
    <row r="5" spans="1:9" x14ac:dyDescent="0.3">
      <c r="A5" s="14" t="s">
        <v>44</v>
      </c>
      <c r="B5" s="12">
        <v>6187</v>
      </c>
      <c r="C5" s="13">
        <v>28247</v>
      </c>
      <c r="D5" s="9">
        <f>(3+9)/2</f>
        <v>6</v>
      </c>
      <c r="E5" s="22">
        <f t="shared" ref="E5:E8" si="0">D5*B5</f>
        <v>37122</v>
      </c>
      <c r="F5" s="22">
        <f t="shared" ref="F5:F8" si="1">B5/B$9</f>
        <v>0.2179134967596506</v>
      </c>
      <c r="G5" s="22">
        <f>G4+F5</f>
        <v>0.94656945618484079</v>
      </c>
    </row>
    <row r="6" spans="1:9" x14ac:dyDescent="0.3">
      <c r="A6" s="15" t="s">
        <v>45</v>
      </c>
      <c r="B6" s="12">
        <v>1003</v>
      </c>
      <c r="C6" s="13">
        <v>13220</v>
      </c>
      <c r="D6" s="9">
        <f>(10+19)/2</f>
        <v>14.5</v>
      </c>
      <c r="E6" s="22">
        <f t="shared" si="0"/>
        <v>14543.5</v>
      </c>
      <c r="F6" s="22">
        <f t="shared" si="1"/>
        <v>3.5326852634544943E-2</v>
      </c>
      <c r="G6" s="22">
        <f t="shared" ref="G6:G8" si="2">G5+F6</f>
        <v>0.98189630881938572</v>
      </c>
    </row>
    <row r="7" spans="1:9" x14ac:dyDescent="0.3">
      <c r="A7" s="11" t="s">
        <v>46</v>
      </c>
      <c r="B7" s="12">
        <v>455</v>
      </c>
      <c r="C7" s="13">
        <v>16197</v>
      </c>
      <c r="D7" s="9">
        <f>(20+99)/2</f>
        <v>59.5</v>
      </c>
      <c r="E7" s="22">
        <f t="shared" si="0"/>
        <v>27072.5</v>
      </c>
      <c r="F7" s="22">
        <f t="shared" si="1"/>
        <v>1.6025641025641024E-2</v>
      </c>
      <c r="G7" s="22">
        <f t="shared" si="2"/>
        <v>0.99792194984502669</v>
      </c>
    </row>
    <row r="8" spans="1:9" ht="15" thickBot="1" x14ac:dyDescent="0.35">
      <c r="A8" s="16" t="s">
        <v>47</v>
      </c>
      <c r="B8" s="17">
        <v>59</v>
      </c>
      <c r="C8" s="18">
        <v>13481</v>
      </c>
      <c r="D8" s="9">
        <f>(100+1500)/2</f>
        <v>800</v>
      </c>
      <c r="E8" s="22">
        <f t="shared" si="0"/>
        <v>47200</v>
      </c>
      <c r="F8" s="22">
        <f t="shared" si="1"/>
        <v>2.0780501549732319E-3</v>
      </c>
      <c r="G8" s="22">
        <f t="shared" si="2"/>
        <v>0.99999999999999989</v>
      </c>
    </row>
    <row r="9" spans="1:9" x14ac:dyDescent="0.3">
      <c r="A9" s="5"/>
      <c r="B9">
        <f>SUM(B4:B8)</f>
        <v>28392</v>
      </c>
      <c r="C9">
        <f>SUM(C4:C8)</f>
        <v>95455</v>
      </c>
      <c r="D9" s="9"/>
      <c r="E9" s="22">
        <f>SUM(E4:E8)</f>
        <v>146626</v>
      </c>
      <c r="F9" s="22">
        <f>SUM(F4:F8)</f>
        <v>0.99999999999999989</v>
      </c>
      <c r="G9" s="22"/>
    </row>
    <row r="10" spans="1:9" ht="15.6" x14ac:dyDescent="0.3">
      <c r="A10" s="19" t="s">
        <v>48</v>
      </c>
      <c r="B10" s="5"/>
      <c r="C10" s="5"/>
      <c r="D10" s="5"/>
    </row>
    <row r="11" spans="1:9" x14ac:dyDescent="0.3">
      <c r="B11" s="5"/>
      <c r="C11" s="5"/>
      <c r="D11" s="5"/>
    </row>
    <row r="12" spans="1:9" x14ac:dyDescent="0.3">
      <c r="A12" t="s">
        <v>77</v>
      </c>
      <c r="B12" s="5"/>
      <c r="D12" s="5"/>
      <c r="G12" s="9">
        <f>E9/B9</f>
        <v>5.1643420681882217</v>
      </c>
    </row>
    <row r="13" spans="1:9" x14ac:dyDescent="0.3">
      <c r="B13" s="5"/>
      <c r="C13" s="5"/>
      <c r="D13" s="5"/>
    </row>
    <row r="14" spans="1:9" ht="15.6" x14ac:dyDescent="0.3">
      <c r="A14" s="19" t="s">
        <v>49</v>
      </c>
    </row>
    <row r="16" spans="1:9" x14ac:dyDescent="0.3">
      <c r="A16" t="s">
        <v>78</v>
      </c>
      <c r="G16">
        <f>C9/B9</f>
        <v>3.3620386024232176</v>
      </c>
    </row>
    <row r="18" spans="1:2" ht="15.6" x14ac:dyDescent="0.3">
      <c r="A18" s="19" t="s">
        <v>50</v>
      </c>
    </row>
    <row r="20" spans="1:2" x14ac:dyDescent="0.3">
      <c r="A20" t="s">
        <v>79</v>
      </c>
      <c r="B20">
        <f>G5+(15.5-9.5)/(19.5-9.5)*F6</f>
        <v>0.96776556776556777</v>
      </c>
    </row>
    <row r="22" spans="1:2" ht="15.6" x14ac:dyDescent="0.3">
      <c r="A22" s="19" t="s">
        <v>51</v>
      </c>
    </row>
    <row r="23" spans="1:2" x14ac:dyDescent="0.3">
      <c r="A23" s="9"/>
    </row>
    <row r="24" spans="1:2" x14ac:dyDescent="0.3">
      <c r="A24" t="s">
        <v>74</v>
      </c>
      <c r="B24">
        <v>0.5</v>
      </c>
    </row>
    <row r="25" spans="1:2" x14ac:dyDescent="0.3">
      <c r="A25" t="s">
        <v>75</v>
      </c>
      <c r="B25">
        <f>-0.5+(2.5-(-0.5))*(0.5-0)/F4</f>
        <v>1.558584686774942</v>
      </c>
    </row>
    <row r="27" spans="1:2" x14ac:dyDescent="0.3">
      <c r="A27" t="s">
        <v>80</v>
      </c>
    </row>
    <row r="28" spans="1:2" x14ac:dyDescent="0.3">
      <c r="A28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2022-03-07T12:38:08Z</dcterms:created>
  <dcterms:modified xsi:type="dcterms:W3CDTF">2022-03-10T22:16:47Z</dcterms:modified>
</cp:coreProperties>
</file>