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uisa\Statistica\Appello 20240712\"/>
    </mc:Choice>
  </mc:AlternateContent>
  <xr:revisionPtr revIDLastSave="0" documentId="13_ncr:1_{99AAF092-2DAF-4DD1-94A3-EEC3E13A3C7E}" xr6:coauthVersionLast="36" xr6:coauthVersionMax="36" xr10:uidLastSave="{00000000-0000-0000-0000-000000000000}"/>
  <bookViews>
    <workbookView xWindow="240" yWindow="36" windowWidth="15480" windowHeight="9720" activeTab="5" xr2:uid="{00000000-000D-0000-FFFF-FFFF00000000}"/>
  </bookViews>
  <sheets>
    <sheet name="Foglio1" sheetId="3" r:id="rId1"/>
    <sheet name="Foglio2" sheetId="8" r:id="rId2"/>
    <sheet name="Foglio3" sheetId="4" r:id="rId3"/>
    <sheet name="Foglio4" sheetId="9" r:id="rId4"/>
    <sheet name="Foglio5" sheetId="5" r:id="rId5"/>
    <sheet name="Foglio6" sheetId="7" r:id="rId6"/>
  </sheets>
  <definedNames>
    <definedName name="_xlnm.Print_Area" localSheetId="0">Foglio1!$A$1:$R$28</definedName>
    <definedName name="_xlnm.Print_Area" localSheetId="1">Foglio2!#REF!</definedName>
    <definedName name="_xlnm.Print_Area" localSheetId="2">Foglio3!$A$1:$R$53</definedName>
    <definedName name="_xlnm.Print_Area" localSheetId="3">Foglio4!#REF!</definedName>
    <definedName name="_xlnm.Print_Area" localSheetId="4">Foglio5!$A$1:$S$32</definedName>
    <definedName name="_xlnm.Print_Area" localSheetId="5">Foglio6!$A$1:$V$63</definedName>
  </definedNames>
  <calcPr calcId="191029" iterateCount="32767" iterateDelta="1E-4"/>
</workbook>
</file>

<file path=xl/calcChain.xml><?xml version="1.0" encoding="utf-8"?>
<calcChain xmlns="http://schemas.openxmlformats.org/spreadsheetml/2006/main">
  <c r="D25" i="7" l="1"/>
  <c r="B20" i="7"/>
  <c r="B10" i="7"/>
  <c r="B24" i="5"/>
  <c r="B23" i="5"/>
  <c r="B16" i="9"/>
  <c r="H36" i="4"/>
  <c r="F36" i="4"/>
  <c r="D36" i="4"/>
  <c r="C28" i="4"/>
  <c r="E17" i="4"/>
  <c r="C17" i="4"/>
  <c r="B14" i="4"/>
  <c r="B40" i="8"/>
  <c r="K5" i="8"/>
  <c r="J5" i="8"/>
  <c r="I5" i="8"/>
  <c r="H5" i="8"/>
  <c r="G5" i="8"/>
  <c r="K4" i="8"/>
  <c r="J4" i="8"/>
  <c r="I4" i="8"/>
  <c r="H4" i="8"/>
  <c r="G4" i="8"/>
  <c r="F5" i="8"/>
  <c r="F4" i="8"/>
  <c r="B24" i="3"/>
  <c r="B19" i="3" s="1"/>
  <c r="B24" i="7" l="1"/>
  <c r="B30" i="7"/>
  <c r="B32" i="5"/>
  <c r="B31" i="5"/>
  <c r="B17" i="5"/>
  <c r="B15" i="5"/>
  <c r="B14" i="5"/>
  <c r="E22" i="9"/>
  <c r="E19" i="9"/>
  <c r="B34" i="4"/>
  <c r="A33" i="3"/>
  <c r="D34" i="5" l="1"/>
  <c r="D33" i="5"/>
  <c r="H21" i="3"/>
  <c r="H20" i="3"/>
  <c r="E28" i="4" l="1"/>
  <c r="C22" i="4"/>
  <c r="B23" i="4" s="1"/>
  <c r="E18" i="5" l="1"/>
  <c r="E19" i="5"/>
  <c r="B24" i="8"/>
  <c r="A24" i="8"/>
  <c r="B23" i="8"/>
  <c r="A23" i="8"/>
  <c r="B22" i="8"/>
  <c r="A22" i="8"/>
  <c r="B21" i="8"/>
  <c r="A21" i="8"/>
  <c r="B20" i="8"/>
  <c r="A20" i="8"/>
  <c r="B19" i="8"/>
  <c r="A19" i="8"/>
  <c r="B27" i="8" l="1"/>
  <c r="C20" i="8" s="1"/>
  <c r="A25" i="8"/>
  <c r="B28" i="8"/>
  <c r="D24" i="8" s="1"/>
  <c r="F24" i="8" s="1"/>
  <c r="B25" i="8"/>
  <c r="C24" i="8" l="1"/>
  <c r="D21" i="8"/>
  <c r="F21" i="8" s="1"/>
  <c r="D20" i="8"/>
  <c r="F20" i="8" s="1"/>
  <c r="D22" i="8"/>
  <c r="F22" i="8" s="1"/>
  <c r="D23" i="8"/>
  <c r="F23" i="8" s="1"/>
  <c r="E24" i="8"/>
  <c r="G24" i="8"/>
  <c r="C23" i="8"/>
  <c r="C22" i="8"/>
  <c r="C21" i="8"/>
  <c r="G20" i="8" l="1"/>
  <c r="E20" i="8"/>
  <c r="C25" i="8"/>
  <c r="F25" i="8"/>
  <c r="D25" i="8"/>
  <c r="G22" i="8"/>
  <c r="E22" i="8"/>
  <c r="G21" i="8"/>
  <c r="E21" i="8"/>
  <c r="G23" i="8"/>
  <c r="E23" i="8"/>
  <c r="E25" i="8" l="1"/>
  <c r="G25" i="8"/>
  <c r="B36" i="8" l="1"/>
  <c r="B31" i="8"/>
  <c r="B30" i="8" s="1"/>
  <c r="B15" i="7" l="1"/>
  <c r="B11" i="7" l="1"/>
  <c r="C17" i="7"/>
  <c r="C16" i="7"/>
  <c r="B32" i="3" l="1"/>
  <c r="B38" i="3" s="1"/>
  <c r="C32" i="3"/>
  <c r="C38" i="3" s="1"/>
  <c r="D32" i="3"/>
  <c r="D38" i="3" s="1"/>
  <c r="B33" i="3"/>
  <c r="B39" i="3" s="1"/>
  <c r="C33" i="3"/>
  <c r="C39" i="3" s="1"/>
  <c r="D33" i="3"/>
  <c r="D39" i="3" s="1"/>
  <c r="C31" i="3"/>
  <c r="C37" i="3" s="1"/>
  <c r="D31" i="3"/>
  <c r="D37" i="3" s="1"/>
  <c r="B31" i="3"/>
  <c r="B37" i="3" s="1"/>
  <c r="A21" i="3"/>
  <c r="A20" i="3"/>
  <c r="A19" i="3"/>
  <c r="A18" i="3"/>
  <c r="B17" i="3"/>
  <c r="B29" i="3" s="1"/>
  <c r="C24" i="3"/>
  <c r="D24" i="3"/>
  <c r="D20" i="3" s="1"/>
  <c r="D21" i="3" l="1"/>
  <c r="E20" i="3"/>
  <c r="D19" i="3"/>
  <c r="C21" i="3"/>
  <c r="E33" i="3"/>
  <c r="E39" i="3" s="1"/>
  <c r="E32" i="3"/>
  <c r="E38" i="3" s="1"/>
  <c r="B20" i="3"/>
  <c r="B21" i="3"/>
  <c r="C34" i="3"/>
  <c r="C19" i="3"/>
  <c r="B34" i="3"/>
  <c r="C20" i="3"/>
  <c r="E19" i="3"/>
  <c r="D34" i="3"/>
  <c r="E31" i="3"/>
  <c r="E37" i="3" s="1"/>
  <c r="D40" i="3"/>
  <c r="E21" i="3"/>
  <c r="B40" i="3"/>
  <c r="C40" i="3"/>
  <c r="D22" i="3" l="1"/>
  <c r="B22" i="3"/>
  <c r="D42" i="3"/>
  <c r="D53" i="3" s="1"/>
  <c r="C42" i="3"/>
  <c r="E40" i="3"/>
  <c r="C22" i="3"/>
  <c r="B42" i="3"/>
  <c r="E34" i="3"/>
  <c r="E22" i="3"/>
  <c r="D54" i="3" l="1"/>
  <c r="D55" i="3"/>
  <c r="B53" i="3"/>
  <c r="B54" i="3"/>
  <c r="C55" i="3"/>
  <c r="C53" i="3"/>
  <c r="C54" i="3"/>
  <c r="E42" i="3"/>
  <c r="B46" i="3" s="1"/>
  <c r="B55" i="3"/>
  <c r="D56" i="3" l="1"/>
  <c r="D58" i="3" s="1"/>
  <c r="B44" i="3"/>
  <c r="C48" i="3" s="1"/>
  <c r="B56" i="3"/>
  <c r="B58" i="3" s="1"/>
  <c r="C56" i="3"/>
  <c r="C58" i="3" s="1"/>
  <c r="D60" i="3" l="1"/>
</calcChain>
</file>

<file path=xl/sharedStrings.xml><?xml version="1.0" encoding="utf-8"?>
<sst xmlns="http://schemas.openxmlformats.org/spreadsheetml/2006/main" count="170" uniqueCount="131">
  <si>
    <t>a)</t>
  </si>
  <si>
    <t>b)</t>
  </si>
  <si>
    <t>n =</t>
  </si>
  <si>
    <t>xm =</t>
  </si>
  <si>
    <t>a =</t>
  </si>
  <si>
    <t xml:space="preserve">Estremo inferiore dell'intervallo = </t>
  </si>
  <si>
    <t xml:space="preserve">Estremo superiore dell'intervallo = </t>
  </si>
  <si>
    <t>b0 =</t>
  </si>
  <si>
    <t>A</t>
  </si>
  <si>
    <t>B</t>
  </si>
  <si>
    <t>C</t>
  </si>
  <si>
    <t>ToT</t>
  </si>
  <si>
    <t>c)</t>
  </si>
  <si>
    <t>Medie condizionate</t>
  </si>
  <si>
    <t>Valori centrali</t>
  </si>
  <si>
    <t>Varianza delle medie condizionate</t>
  </si>
  <si>
    <t>Varianza totale</t>
  </si>
  <si>
    <t>Indice di dipendenza in media</t>
  </si>
  <si>
    <t>Solo per verifica calcolo media delle varianze condizionate</t>
  </si>
  <si>
    <t>Varianze condizionate</t>
  </si>
  <si>
    <t>Media delle varianze condizionate</t>
  </si>
  <si>
    <t xml:space="preserve">a) </t>
  </si>
  <si>
    <t>P(A) =</t>
  </si>
  <si>
    <t>d)</t>
  </si>
  <si>
    <t>stocasticamente indipendenti.</t>
  </si>
  <si>
    <t>p =</t>
  </si>
  <si>
    <t>1-a =</t>
  </si>
  <si>
    <t>p-value =</t>
  </si>
  <si>
    <t>d) Si disegni la spezzata di regressione.</t>
  </si>
  <si>
    <t>Dipendenza in media moderata</t>
  </si>
  <si>
    <t>d) Si calcoli il p-value per il test al punto c)</t>
  </si>
  <si>
    <t>s =</t>
  </si>
  <si>
    <r>
      <t>1-a</t>
    </r>
    <r>
      <rPr>
        <sz val="10"/>
        <rFont val="Arial"/>
        <family val="2"/>
      </rPr>
      <t xml:space="preserve"> =</t>
    </r>
  </si>
  <si>
    <r>
      <t>z</t>
    </r>
    <r>
      <rPr>
        <vertAlign val="subscript"/>
        <sz val="10"/>
        <rFont val="Symbol"/>
        <family val="1"/>
        <charset val="2"/>
      </rPr>
      <t>a/2</t>
    </r>
    <r>
      <rPr>
        <sz val="10"/>
        <rFont val="Arial"/>
        <family val="2"/>
      </rPr>
      <t xml:space="preserve"> =</t>
    </r>
  </si>
  <si>
    <t>Estremo inferiore =</t>
  </si>
  <si>
    <t>Estremo superiore =</t>
  </si>
  <si>
    <t>Statistica test =</t>
  </si>
  <si>
    <t>c) Si misuri attraverso un indice opportuno la bontà dell'adattamento della retta ai dati e se ne interpreti il risultato.</t>
  </si>
  <si>
    <t>(x-xm)</t>
  </si>
  <si>
    <t>(y-ym)</t>
  </si>
  <si>
    <t>(x-xm)^2</t>
  </si>
  <si>
    <t>(y-ym)^2</t>
  </si>
  <si>
    <t>(x-xm)(y-ym)</t>
  </si>
  <si>
    <t>media x =</t>
  </si>
  <si>
    <t>media y =</t>
  </si>
  <si>
    <t>b1 =</t>
  </si>
  <si>
    <t>R^2 =</t>
  </si>
  <si>
    <t>L'R^2 è molto elevato, prossimo ad 1 e rivela un'ottima approssimazione della retta ai dati.</t>
  </si>
  <si>
    <t>y =</t>
  </si>
  <si>
    <r>
      <t>X ~ N(</t>
    </r>
    <r>
      <rPr>
        <sz val="10"/>
        <rFont val="Symbol"/>
        <family val="1"/>
        <charset val="2"/>
      </rPr>
      <t>m</t>
    </r>
    <r>
      <rPr>
        <sz val="10"/>
        <rFont val="Arial"/>
        <family val="2"/>
      </rPr>
      <t xml:space="preserve">; </t>
    </r>
    <r>
      <rPr>
        <sz val="10"/>
        <rFont val="Symbol"/>
        <family val="1"/>
        <charset val="2"/>
      </rPr>
      <t>s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</si>
  <si>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r>
      <t>m</t>
    </r>
    <r>
      <rPr>
        <sz val="10"/>
        <rFont val="Arial"/>
        <family val="2"/>
      </rPr>
      <t xml:space="preserve"> =</t>
    </r>
  </si>
  <si>
    <r>
      <t>s</t>
    </r>
    <r>
      <rPr>
        <vertAlign val="superscript"/>
        <sz val="10"/>
        <rFont val="Arial"/>
        <family val="2"/>
      </rPr>
      <t xml:space="preserve">2 </t>
    </r>
    <r>
      <rPr>
        <sz val="10"/>
        <rFont val="Arial"/>
        <family val="2"/>
      </rPr>
      <t>=</t>
    </r>
  </si>
  <si>
    <t xml:space="preserve">n = </t>
  </si>
  <si>
    <t>) =</t>
  </si>
  <si>
    <t>P(X&gt;x) =</t>
  </si>
  <si>
    <t>P(Z&gt; (x-mu)/sigma) =</t>
  </si>
  <si>
    <t>(x-mu)/sigma =</t>
  </si>
  <si>
    <t>x =</t>
  </si>
  <si>
    <t xml:space="preserve">stat.test = </t>
  </si>
  <si>
    <t>P(E) =</t>
  </si>
  <si>
    <t>P(E|A) =</t>
  </si>
  <si>
    <t>Pezzi difettosi</t>
  </si>
  <si>
    <t>0 - 5</t>
  </si>
  <si>
    <t>6 - 20</t>
  </si>
  <si>
    <t>21 - 50</t>
  </si>
  <si>
    <t>Stabilimento</t>
  </si>
  <si>
    <t>a) Si costruisca la distribuzione di frequenze relative per il carattere "Pezzi difettosi" condizionatamente allo stabilimento.</t>
  </si>
  <si>
    <t>b) Sulla base della risposta al punto a) si concluda se c'è indipendenza statistica del numero di pezzi difettosi dallo stabilimento, motivando la risposta.</t>
  </si>
  <si>
    <t>c) Si misuri attraverso un indice opportuno il grado di dipendenza in media del numero di pezzi difettosi dallo stabilimento e si commenti il risultato.</t>
  </si>
  <si>
    <t>Un certo prodotto viene fabbricato in tre diversi stabilimenti, e in ogni stabilimento operano numerosi macchinari.</t>
  </si>
  <si>
    <t>La distribuzione doppia dei macchinari per stabilimento e per pezzi difettosi prodotti in un anno è riportata in tabella.</t>
  </si>
  <si>
    <t>b) Il numero di pezzi difettosi non è statisticamente indipendente dalo stabilimento, altrimenti tutte le distribuzioni condizionate sarebbero uguali tra loro e uguali alla distribuzione marginale.</t>
  </si>
  <si>
    <t xml:space="preserve">b) Si calcolino i parametri della retta di regressione della spesa in funzione </t>
  </si>
  <si>
    <t xml:space="preserve">Y  è una binomiale di parametri </t>
  </si>
  <si>
    <t>=</t>
  </si>
  <si>
    <t>A = {Azienda piccola}</t>
  </si>
  <si>
    <r>
      <t>P(E|A</t>
    </r>
    <r>
      <rPr>
        <vertAlign val="superscript"/>
        <sz val="12"/>
        <color indexed="8"/>
        <rFont val="Arial"/>
        <family val="2"/>
      </rPr>
      <t>c</t>
    </r>
    <r>
      <rPr>
        <sz val="12"/>
        <color indexed="8"/>
        <rFont val="Arial"/>
        <family val="2"/>
      </rPr>
      <t xml:space="preserve">) = </t>
    </r>
  </si>
  <si>
    <r>
      <t>P(A∩E</t>
    </r>
    <r>
      <rPr>
        <vertAlign val="superscript"/>
        <sz val="12"/>
        <color indexed="8"/>
        <rFont val="Arial"/>
        <family val="2"/>
      </rPr>
      <t>c</t>
    </r>
    <r>
      <rPr>
        <sz val="12"/>
        <color indexed="8"/>
        <rFont val="Arial"/>
        <family val="2"/>
      </rPr>
      <t>) = P(E</t>
    </r>
    <r>
      <rPr>
        <vertAlign val="superscript"/>
        <sz val="12"/>
        <color rgb="FF000000"/>
        <rFont val="Arial"/>
        <family val="2"/>
      </rPr>
      <t>c</t>
    </r>
    <r>
      <rPr>
        <sz val="12"/>
        <color indexed="8"/>
        <rFont val="Arial"/>
        <family val="2"/>
      </rPr>
      <t>|A)*P(A) =</t>
    </r>
  </si>
  <si>
    <t xml:space="preserve">P(A|E) = </t>
  </si>
  <si>
    <t>Osservando il numero di visualizzazioni di una certa pagina web in 5 giorni consecutivi, tra le 12:00 e le 13:00, si registrano i seguenti dati:</t>
  </si>
  <si>
    <t xml:space="preserve">Sapendo che il numero di visualizzazioni si distribuisce normalmente </t>
  </si>
  <si>
    <r>
      <t>s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=</t>
    </r>
  </si>
  <si>
    <r>
      <t>t</t>
    </r>
    <r>
      <rPr>
        <vertAlign val="subscript"/>
        <sz val="10"/>
        <rFont val="Symbol"/>
        <family val="1"/>
        <charset val="2"/>
      </rPr>
      <t>a/2</t>
    </r>
    <r>
      <rPr>
        <sz val="10"/>
        <rFont val="Arial"/>
        <family val="2"/>
      </rPr>
      <t xml:space="preserve"> =</t>
    </r>
  </si>
  <si>
    <t>Non possiamo rifiutare l'ipotesi nulla</t>
  </si>
  <si>
    <t>No, un'ipotesi nulla che non viene rifiutata ad un certo livello alfa, non viene rifiutata neanche per livello di alfa minori (test più conservativo).</t>
  </si>
  <si>
    <r>
      <t>c</t>
    </r>
    <r>
      <rPr>
        <vertAlign val="superscript"/>
        <sz val="10"/>
        <rFont val="Symbol"/>
        <family val="1"/>
        <charset val="2"/>
      </rPr>
      <t>2</t>
    </r>
    <r>
      <rPr>
        <vertAlign val="subscript"/>
        <sz val="10"/>
        <rFont val="Symbol"/>
        <family val="1"/>
        <charset val="2"/>
      </rPr>
      <t>a/2</t>
    </r>
    <r>
      <rPr>
        <sz val="10"/>
        <rFont val="Symbol"/>
        <family val="1"/>
        <charset val="2"/>
      </rPr>
      <t xml:space="preserve"> =</t>
    </r>
  </si>
  <si>
    <r>
      <t>c</t>
    </r>
    <r>
      <rPr>
        <vertAlign val="superscript"/>
        <sz val="10"/>
        <rFont val="Symbol"/>
        <family val="1"/>
        <charset val="2"/>
      </rPr>
      <t>2</t>
    </r>
    <r>
      <rPr>
        <vertAlign val="subscript"/>
        <sz val="10"/>
        <rFont val="Symbol"/>
        <family val="1"/>
        <charset val="2"/>
      </rPr>
      <t>1-a/2</t>
    </r>
    <r>
      <rPr>
        <sz val="10"/>
        <rFont val="Symbol"/>
        <family val="1"/>
        <charset val="2"/>
      </rPr>
      <t xml:space="preserve"> =</t>
    </r>
  </si>
  <si>
    <r>
      <t>-z</t>
    </r>
    <r>
      <rPr>
        <vertAlign val="subscript"/>
        <sz val="10"/>
        <rFont val="Symbol"/>
        <family val="1"/>
        <charset val="2"/>
      </rPr>
      <t>a</t>
    </r>
    <r>
      <rPr>
        <sz val="10"/>
        <rFont val="Arial"/>
        <family val="2"/>
      </rPr>
      <t xml:space="preserve"> =</t>
    </r>
  </si>
  <si>
    <t>Non possiamo rifiutare l'ipotesi nulla.</t>
  </si>
  <si>
    <t xml:space="preserve">La tabella sottostante riporta le spese annue per riscaldamento in euro e la dimensione di 5 appartamenti in metri quadri: </t>
  </si>
  <si>
    <t>Spese per riscaldamento (in euro)</t>
  </si>
  <si>
    <t>metri quadi</t>
  </si>
  <si>
    <t>a) Si rappresenti graficamente la spesa in funzione dei metri quadri.</t>
  </si>
  <si>
    <t>dei metri quadri e si interpreti il significato dei coefficienti.</t>
  </si>
  <si>
    <t>Ogni metro quadro aggiuntivo fa aumentare in media le spese di riscaldamento di circa 7 euro.</t>
  </si>
  <si>
    <t>d) Spesa prevista per un'abitazione di 100 metri quadri</t>
  </si>
  <si>
    <t>d) Si utilizzi la retta di regressione per prevedere la spesa annua per un'abitazione di 100 metri quadri.</t>
  </si>
  <si>
    <t>si distribuice normalmente con media di 2500 auto e deviazione standard 300 auto.</t>
  </si>
  <si>
    <t>Il numero di auto che attraversa un determinato tratto stradale in un giorno</t>
  </si>
  <si>
    <t>a) Si calcoli la probabilità che in un giorno scelto a caso</t>
  </si>
  <si>
    <t>il numero di auto sia superiore a 3000.</t>
  </si>
  <si>
    <t>b) Si calcoli il numero massimo di auto che si asserva nel 90% dei giorni.</t>
  </si>
  <si>
    <t>c) Si calcoli la probabilità che in 3 giorni passino complessivamente più di 7000 auto.</t>
  </si>
  <si>
    <t>d) Si calcoli la probabilità che in una settimana, almeno in due giorni si osservino più di 3000 auto.</t>
  </si>
  <si>
    <t>X = {Numero di auto}</t>
  </si>
  <si>
    <t>P(X&gt;3000) =P(Z&gt;</t>
  </si>
  <si>
    <r>
      <t>Xt ~ N(3</t>
    </r>
    <r>
      <rPr>
        <sz val="10"/>
        <rFont val="Symbol"/>
        <family val="1"/>
        <charset val="2"/>
      </rPr>
      <t>m</t>
    </r>
    <r>
      <rPr>
        <sz val="10"/>
        <rFont val="Arial"/>
        <family val="2"/>
      </rPr>
      <t>; 3</t>
    </r>
    <r>
      <rPr>
        <sz val="10"/>
        <rFont val="Symbol"/>
        <family val="1"/>
        <charset val="2"/>
      </rPr>
      <t>s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</si>
  <si>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t>P(Xm&gt;7000) = p(Z&gt;</t>
  </si>
  <si>
    <t>Y = numero di giorni con più di 3000 auto</t>
  </si>
  <si>
    <t>P(Y&gt;3) =</t>
  </si>
  <si>
    <t>-</t>
  </si>
  <si>
    <t xml:space="preserve">In una determinata regione il 15% delle aziende di piccole dimensioni è fallita in seguito al Covid. </t>
  </si>
  <si>
    <t>Questa percentuale è invece del 5% per le aziende di grandi dimensioni. E' noto inoltre che l'80% delle aziende della regione erano di piccole dimensioni.</t>
  </si>
  <si>
    <t>a) Qual è la percentuale di aziende della regione che sono fallite?</t>
  </si>
  <si>
    <t>b) Qual è la probabilità che estraendo un'azienda a caso, questa sia piccola e non sia fallita?</t>
  </si>
  <si>
    <t>c) Qual è la probabilità che avendo riscontrato il fallimento di una azienda, questa sia di piccole dimensioni?</t>
  </si>
  <si>
    <t>d) L'evento "fallimento" è indipendente dalla dimensione dell'azienda? Giustificare la risposta.</t>
  </si>
  <si>
    <t>E = {Fallimento}</t>
  </si>
  <si>
    <t xml:space="preserve">Poiché la probabilità di fallire, condizionatamente alla dimensione, è diversa a seconda che l'azienda sia piccola o grande, possiamo concludere che i due eventi non sono </t>
  </si>
  <si>
    <t>a) si determini l’intervallo di confidenza al 95% per il numero medio di visualizzazioni giornaliere in quella fascia oraria.</t>
  </si>
  <si>
    <t>b) Si verifichi l'ipotesi che il numero medio di visite sia pari a 350, contro l'alternativa che sia maggiore, al livello</t>
  </si>
  <si>
    <t>del 10%.</t>
  </si>
  <si>
    <t>c) Senza effettuare ulteriori calcoli e senza ricorrere nuovamente alle tavole, si può rifiutare l'ipotesi precedente al livello del 5%? Motivare la risposta.</t>
  </si>
  <si>
    <t>d) Si calcoli un intervallo di confidenza per la varianza al livello del 95%.</t>
  </si>
  <si>
    <r>
      <t>t</t>
    </r>
    <r>
      <rPr>
        <vertAlign val="subscript"/>
        <sz val="10"/>
        <rFont val="Symbol"/>
        <family val="1"/>
        <charset val="2"/>
      </rPr>
      <t>a</t>
    </r>
    <r>
      <rPr>
        <sz val="10"/>
        <rFont val="Arial"/>
        <family val="2"/>
      </rPr>
      <t xml:space="preserve"> =</t>
    </r>
  </si>
  <si>
    <t xml:space="preserve">In un campione di 350 individui di una certa città, 94 hanno dichiarato di recarsi regolarmente </t>
  </si>
  <si>
    <t>in un certo centro commerciale per i loro acquisti.</t>
  </si>
  <si>
    <t>a) Si costruisca l'intervallo di confidenza al 95% per la proporzione di abitanti della città che frequentano abitualmente il centro commerciale.</t>
  </si>
  <si>
    <t>b) Si calcoli la numerosità campionaria necessaria ad ottenere un intervallo di ampiezza 0,07.</t>
  </si>
  <si>
    <t>c) Si verifichi l'ipotesi che la proporzione di persone che utilizzano il centro commerciale sia pari a 0,3 contro l'alternativa che sia</t>
  </si>
  <si>
    <r>
      <t xml:space="preserve">minore, al livello </t>
    </r>
    <r>
      <rPr>
        <b/>
        <sz val="10"/>
        <color indexed="10"/>
        <rFont val="Symbol"/>
        <family val="1"/>
        <charset val="2"/>
      </rPr>
      <t>a</t>
    </r>
    <r>
      <rPr>
        <b/>
        <sz val="10"/>
        <color indexed="10"/>
        <rFont val="Arial"/>
        <family val="2"/>
      </rPr>
      <t xml:space="preserve"> = 0,01.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</si>
</sst>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.00000"/>
  </numFmts>
  <fonts count="18" x14ac:knownFonts="1">
    <font>
      <sz val="10"/>
      <name val="Arial"/>
    </font>
    <font>
      <b/>
      <sz val="12"/>
      <color indexed="10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Symbol"/>
      <family val="1"/>
      <charset val="2"/>
    </font>
    <font>
      <sz val="10"/>
      <color indexed="8"/>
      <name val="Arial"/>
      <family val="2"/>
    </font>
    <font>
      <sz val="12"/>
      <name val="Arial"/>
      <family val="2"/>
    </font>
    <font>
      <vertAlign val="subscript"/>
      <sz val="10"/>
      <name val="Symbol"/>
      <family val="1"/>
      <charset val="2"/>
    </font>
    <font>
      <sz val="12"/>
      <color indexed="8"/>
      <name val="Arial"/>
      <family val="2"/>
    </font>
    <font>
      <b/>
      <sz val="10"/>
      <color indexed="10"/>
      <name val="Symbol"/>
      <family val="1"/>
      <charset val="2"/>
    </font>
    <font>
      <vertAlign val="superscript"/>
      <sz val="12"/>
      <color indexed="8"/>
      <name val="Arial"/>
      <family val="2"/>
    </font>
    <font>
      <vertAlign val="superscript"/>
      <sz val="10"/>
      <name val="Arial"/>
      <family val="2"/>
    </font>
    <font>
      <sz val="10"/>
      <color indexed="10"/>
      <name val="Arial"/>
      <family val="2"/>
    </font>
    <font>
      <b/>
      <sz val="10"/>
      <color rgb="FFFF0000"/>
      <name val="Arial"/>
      <family val="2"/>
    </font>
    <font>
      <vertAlign val="superscript"/>
      <sz val="10"/>
      <name val="Symbol"/>
      <family val="1"/>
      <charset val="2"/>
    </font>
    <font>
      <vertAlign val="superscript"/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Border="1"/>
    <xf numFmtId="0" fontId="4" fillId="0" borderId="0" xfId="0" applyFont="1" applyBorder="1"/>
    <xf numFmtId="0" fontId="5" fillId="0" borderId="0" xfId="0" applyFont="1"/>
    <xf numFmtId="0" fontId="6" fillId="0" borderId="0" xfId="0" applyFont="1"/>
    <xf numFmtId="0" fontId="5" fillId="0" borderId="0" xfId="0" applyFont="1" applyBorder="1"/>
    <xf numFmtId="0" fontId="3" fillId="0" borderId="0" xfId="0" applyFont="1" applyBorder="1"/>
    <xf numFmtId="0" fontId="7" fillId="0" borderId="0" xfId="0" applyFont="1"/>
    <xf numFmtId="0" fontId="5" fillId="0" borderId="0" xfId="0" applyFont="1" applyAlignment="1"/>
    <xf numFmtId="0" fontId="3" fillId="0" borderId="0" xfId="0" quotePrefix="1" applyFont="1" applyBorder="1"/>
    <xf numFmtId="0" fontId="7" fillId="0" borderId="0" xfId="0" applyFont="1" applyBorder="1"/>
    <xf numFmtId="0" fontId="3" fillId="0" borderId="0" xfId="0" applyFont="1" applyAlignment="1">
      <alignment horizontal="left" vertical="center"/>
    </xf>
    <xf numFmtId="0" fontId="0" fillId="0" borderId="0" xfId="0" applyFill="1" applyBorder="1"/>
    <xf numFmtId="165" fontId="5" fillId="0" borderId="0" xfId="0" applyNumberFormat="1" applyFont="1" applyBorder="1"/>
    <xf numFmtId="0" fontId="8" fillId="0" borderId="0" xfId="0" applyFont="1" applyBorder="1"/>
    <xf numFmtId="0" fontId="5" fillId="0" borderId="0" xfId="0" applyFont="1" applyFill="1" applyBorder="1" applyAlignment="1">
      <alignment horizontal="left"/>
    </xf>
    <xf numFmtId="0" fontId="7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Fill="1" applyBorder="1"/>
    <xf numFmtId="0" fontId="10" fillId="0" borderId="0" xfId="0" applyFont="1"/>
    <xf numFmtId="0" fontId="10" fillId="0" borderId="0" xfId="0" applyFont="1" applyAlignment="1"/>
    <xf numFmtId="0" fontId="10" fillId="0" borderId="0" xfId="0" quotePrefix="1" applyFont="1"/>
    <xf numFmtId="164" fontId="7" fillId="0" borderId="0" xfId="0" applyNumberFormat="1" applyFont="1"/>
    <xf numFmtId="164" fontId="0" fillId="0" borderId="0" xfId="0" applyNumberFormat="1" applyBorder="1"/>
    <xf numFmtId="164" fontId="0" fillId="0" borderId="0" xfId="0" applyNumberFormat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0" fillId="0" borderId="1" xfId="0" applyBorder="1"/>
    <xf numFmtId="0" fontId="0" fillId="0" borderId="0" xfId="0" applyBorder="1" applyAlignment="1">
      <alignment wrapText="1"/>
    </xf>
    <xf numFmtId="0" fontId="10" fillId="0" borderId="0" xfId="0" applyFont="1" applyBorder="1" applyAlignment="1"/>
    <xf numFmtId="0" fontId="10" fillId="0" borderId="0" xfId="0" applyFont="1" applyFill="1" applyBorder="1" applyAlignment="1"/>
    <xf numFmtId="0" fontId="5" fillId="0" borderId="0" xfId="0" applyFont="1" applyFill="1" applyBorder="1"/>
    <xf numFmtId="0" fontId="3" fillId="0" borderId="0" xfId="0" quotePrefix="1" applyFont="1" applyAlignment="1">
      <alignment horizontal="left" vertical="center"/>
    </xf>
    <xf numFmtId="0" fontId="5" fillId="0" borderId="0" xfId="0" quotePrefix="1" applyFont="1"/>
    <xf numFmtId="0" fontId="3" fillId="0" borderId="0" xfId="0" applyFont="1" applyBorder="1" applyAlignment="1">
      <alignment horizontal="left"/>
    </xf>
    <xf numFmtId="0" fontId="14" fillId="0" borderId="0" xfId="0" applyFont="1" applyAlignment="1">
      <alignment horizontal="right"/>
    </xf>
    <xf numFmtId="0" fontId="14" fillId="0" borderId="0" xfId="0" applyFont="1" applyBorder="1" applyAlignment="1">
      <alignment horizontal="right"/>
    </xf>
    <xf numFmtId="0" fontId="14" fillId="0" borderId="0" xfId="0" applyFont="1" applyFill="1" applyBorder="1" applyAlignment="1">
      <alignment horizontal="right"/>
    </xf>
    <xf numFmtId="0" fontId="1" fillId="0" borderId="0" xfId="0" applyFont="1" applyBorder="1"/>
    <xf numFmtId="0" fontId="6" fillId="0" borderId="0" xfId="0" applyFont="1" applyFill="1" applyBorder="1" applyAlignment="1">
      <alignment horizontal="left"/>
    </xf>
    <xf numFmtId="0" fontId="0" fillId="0" borderId="0" xfId="0" applyFont="1" applyFill="1" applyBorder="1"/>
    <xf numFmtId="166" fontId="0" fillId="0" borderId="0" xfId="0" applyNumberFormat="1" applyBorder="1"/>
    <xf numFmtId="0" fontId="5" fillId="0" borderId="0" xfId="0" applyFont="1" applyAlignment="1">
      <alignment horizontal="left"/>
    </xf>
    <xf numFmtId="0" fontId="0" fillId="0" borderId="0" xfId="0" applyFont="1" applyFill="1" applyBorder="1" applyAlignment="1"/>
    <xf numFmtId="0" fontId="5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right" vertical="top" wrapText="1"/>
    </xf>
    <xf numFmtId="0" fontId="5" fillId="0" borderId="0" xfId="0" quotePrefix="1" applyFont="1" applyAlignment="1">
      <alignment horizontal="center"/>
    </xf>
    <xf numFmtId="0" fontId="3" fillId="0" borderId="0" xfId="0" applyFont="1" applyAlignment="1">
      <alignment horizontal="right" vertical="center"/>
    </xf>
    <xf numFmtId="0" fontId="15" fillId="0" borderId="0" xfId="0" applyFont="1"/>
    <xf numFmtId="0" fontId="15" fillId="0" borderId="0" xfId="0" applyFont="1" applyBorder="1"/>
    <xf numFmtId="0" fontId="5" fillId="0" borderId="0" xfId="0" applyFont="1" applyAlignment="1">
      <alignment horizontal="center" wrapText="1"/>
    </xf>
    <xf numFmtId="166" fontId="5" fillId="0" borderId="0" xfId="0" applyNumberFormat="1" applyFont="1"/>
    <xf numFmtId="165" fontId="0" fillId="0" borderId="0" xfId="0" applyNumberFormat="1"/>
    <xf numFmtId="166" fontId="7" fillId="0" borderId="0" xfId="0" applyNumberFormat="1" applyFont="1"/>
    <xf numFmtId="2" fontId="0" fillId="0" borderId="0" xfId="0" applyNumberFormat="1"/>
    <xf numFmtId="0" fontId="0" fillId="0" borderId="0" xfId="0" quotePrefix="1" applyBorder="1"/>
    <xf numFmtId="0" fontId="0" fillId="0" borderId="0" xfId="0" quotePrefix="1"/>
    <xf numFmtId="0" fontId="4" fillId="0" borderId="0" xfId="0" applyFont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2" fontId="7" fillId="0" borderId="0" xfId="0" applyNumberFormat="1" applyFont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Spezzata di regressione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Foglio1!$B$52:$D$52</c:f>
              <c:strCache>
                <c:ptCount val="3"/>
                <c:pt idx="0">
                  <c:v>A</c:v>
                </c:pt>
                <c:pt idx="1">
                  <c:v>B</c:v>
                </c:pt>
                <c:pt idx="2">
                  <c:v>C</c:v>
                </c:pt>
              </c:strCache>
            </c:strRef>
          </c:cat>
          <c:val>
            <c:numRef>
              <c:f>Foglio1!$B$42:$D$42</c:f>
              <c:numCache>
                <c:formatCode>General</c:formatCode>
                <c:ptCount val="3"/>
                <c:pt idx="0">
                  <c:v>12.1</c:v>
                </c:pt>
                <c:pt idx="1">
                  <c:v>22.853448275862068</c:v>
                </c:pt>
                <c:pt idx="2">
                  <c:v>17.640625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62-48A0-A506-9AB77D392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10634768"/>
        <c:axId val="-1710633680"/>
      </c:lineChart>
      <c:catAx>
        <c:axId val="-1710634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-1710633680"/>
        <c:crosses val="autoZero"/>
        <c:auto val="1"/>
        <c:lblAlgn val="ctr"/>
        <c:lblOffset val="100"/>
        <c:noMultiLvlLbl val="0"/>
      </c:catAx>
      <c:valAx>
        <c:axId val="-1710633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-1710634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96477056747237"/>
          <c:y val="0.13155653337450463"/>
          <c:w val="0.77533057290252549"/>
          <c:h val="0.70462276774226718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numFmt formatCode="General" sourceLinked="0"/>
            </c:trendlineLbl>
          </c:trendline>
          <c:xVal>
            <c:numRef>
              <c:f>Foglio2!$B$5:$B$9</c:f>
              <c:numCache>
                <c:formatCode>General</c:formatCode>
                <c:ptCount val="5"/>
                <c:pt idx="0">
                  <c:v>120</c:v>
                </c:pt>
                <c:pt idx="1">
                  <c:v>64</c:v>
                </c:pt>
                <c:pt idx="2">
                  <c:v>97</c:v>
                </c:pt>
                <c:pt idx="3">
                  <c:v>88</c:v>
                </c:pt>
                <c:pt idx="4">
                  <c:v>115</c:v>
                </c:pt>
              </c:numCache>
            </c:numRef>
          </c:xVal>
          <c:yVal>
            <c:numRef>
              <c:f>Foglio2!$A$5:$A$9</c:f>
              <c:numCache>
                <c:formatCode>General</c:formatCode>
                <c:ptCount val="5"/>
                <c:pt idx="0">
                  <c:v>931</c:v>
                </c:pt>
                <c:pt idx="1">
                  <c:v>528</c:v>
                </c:pt>
                <c:pt idx="2">
                  <c:v>682</c:v>
                </c:pt>
                <c:pt idx="3">
                  <c:v>715</c:v>
                </c:pt>
                <c:pt idx="4">
                  <c:v>860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4FF-4745-A48B-8FFB89FD4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07797168"/>
        <c:axId val="-1507806416"/>
      </c:scatterChart>
      <c:valAx>
        <c:axId val="-150779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1507806416"/>
        <c:crosses val="autoZero"/>
        <c:crossBetween val="midCat"/>
      </c:valAx>
      <c:valAx>
        <c:axId val="-15078064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150779716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411480</xdr:colOff>
      <xdr:row>41</xdr:row>
      <xdr:rowOff>99060</xdr:rowOff>
    </xdr:from>
    <xdr:to>
      <xdr:col>13</xdr:col>
      <xdr:colOff>609600</xdr:colOff>
      <xdr:row>56</xdr:row>
      <xdr:rowOff>160020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449580</xdr:colOff>
      <xdr:row>18</xdr:row>
      <xdr:rowOff>63500</xdr:rowOff>
    </xdr:from>
    <xdr:to>
      <xdr:col>12</xdr:col>
      <xdr:colOff>271780</xdr:colOff>
      <xdr:row>27</xdr:row>
      <xdr:rowOff>109220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0"/>
  <sheetViews>
    <sheetView topLeftCell="A33" zoomScaleNormal="100" workbookViewId="0">
      <selection activeCell="D63" sqref="D63"/>
    </sheetView>
  </sheetViews>
  <sheetFormatPr defaultColWidth="9.109375" defaultRowHeight="12.3" x14ac:dyDescent="0.4"/>
  <cols>
    <col min="1" max="1" width="17.88671875" style="3" customWidth="1"/>
    <col min="2" max="5" width="9.109375" style="3"/>
    <col min="6" max="6" width="11.5546875" style="3" customWidth="1"/>
    <col min="7" max="16384" width="9.109375" style="3"/>
  </cols>
  <sheetData>
    <row r="1" spans="1:9" x14ac:dyDescent="0.4">
      <c r="A1" s="2" t="s">
        <v>69</v>
      </c>
      <c r="B1" s="2"/>
      <c r="C1" s="2"/>
      <c r="D1" s="2"/>
      <c r="E1" s="2"/>
      <c r="F1" s="2"/>
      <c r="G1" s="2"/>
      <c r="H1" s="2"/>
      <c r="I1" s="2"/>
    </row>
    <row r="2" spans="1:9" x14ac:dyDescent="0.4">
      <c r="A2" s="2" t="s">
        <v>70</v>
      </c>
      <c r="B2" s="2"/>
      <c r="C2" s="2"/>
      <c r="D2" s="2"/>
      <c r="E2" s="2"/>
      <c r="F2" s="2"/>
      <c r="G2" s="2"/>
      <c r="H2" s="2"/>
      <c r="I2" s="2"/>
    </row>
    <row r="3" spans="1:9" x14ac:dyDescent="0.4">
      <c r="A3" s="2"/>
      <c r="B3" s="2"/>
      <c r="C3" s="2"/>
      <c r="D3" s="2"/>
      <c r="E3" s="2"/>
      <c r="F3" s="2"/>
      <c r="G3" s="2"/>
      <c r="H3" s="2"/>
      <c r="I3" s="2"/>
    </row>
    <row r="4" spans="1:9" x14ac:dyDescent="0.4">
      <c r="A4" s="2"/>
      <c r="B4" s="2"/>
      <c r="C4" s="2"/>
      <c r="D4" s="2"/>
      <c r="E4" s="2"/>
      <c r="F4" s="2"/>
      <c r="G4" s="2"/>
      <c r="H4" s="2"/>
      <c r="I4" s="2"/>
    </row>
    <row r="5" spans="1:9" x14ac:dyDescent="0.4">
      <c r="A5" s="2"/>
      <c r="B5" s="2"/>
      <c r="C5" s="2"/>
      <c r="D5" s="2"/>
      <c r="E5" s="2"/>
      <c r="F5" s="2"/>
      <c r="G5" s="2"/>
      <c r="H5" s="2"/>
      <c r="I5" s="2"/>
    </row>
    <row r="6" spans="1:9" x14ac:dyDescent="0.4">
      <c r="A6" s="2"/>
      <c r="B6" s="60" t="s">
        <v>65</v>
      </c>
      <c r="C6" s="60"/>
      <c r="D6" s="60"/>
      <c r="E6" s="2"/>
      <c r="F6" s="2"/>
      <c r="G6" s="2"/>
      <c r="H6" s="2"/>
      <c r="I6" s="2"/>
    </row>
    <row r="7" spans="1:9" x14ac:dyDescent="0.4">
      <c r="A7" s="2" t="s">
        <v>61</v>
      </c>
      <c r="B7" s="2" t="s">
        <v>8</v>
      </c>
      <c r="C7" s="2" t="s">
        <v>9</v>
      </c>
      <c r="D7" s="2" t="s">
        <v>10</v>
      </c>
      <c r="E7" s="2"/>
      <c r="F7" s="2"/>
      <c r="G7" s="2"/>
      <c r="H7" s="2"/>
      <c r="I7" s="2"/>
    </row>
    <row r="8" spans="1:9" x14ac:dyDescent="0.4">
      <c r="A8" s="2" t="s">
        <v>62</v>
      </c>
      <c r="B8" s="8">
        <v>21</v>
      </c>
      <c r="C8" s="8">
        <v>12</v>
      </c>
      <c r="D8" s="11">
        <v>3</v>
      </c>
      <c r="E8" s="11"/>
      <c r="F8" s="11"/>
      <c r="G8" s="11"/>
      <c r="H8" s="11"/>
      <c r="I8" s="8"/>
    </row>
    <row r="9" spans="1:9" ht="16.5" customHeight="1" x14ac:dyDescent="0.4">
      <c r="A9" s="34" t="s">
        <v>63</v>
      </c>
      <c r="B9" s="8">
        <v>16</v>
      </c>
      <c r="C9" s="8">
        <v>15</v>
      </c>
      <c r="D9" s="8">
        <v>21</v>
      </c>
      <c r="E9" s="8"/>
      <c r="F9" s="8"/>
      <c r="G9" s="8"/>
      <c r="H9" s="8"/>
      <c r="I9" s="8"/>
    </row>
    <row r="10" spans="1:9" ht="18.75" customHeight="1" x14ac:dyDescent="0.4">
      <c r="A10" s="34" t="s">
        <v>64</v>
      </c>
      <c r="B10" s="8">
        <v>8</v>
      </c>
      <c r="C10" s="8">
        <v>31</v>
      </c>
      <c r="D10" s="8">
        <v>8</v>
      </c>
      <c r="E10" s="8"/>
      <c r="F10" s="8"/>
      <c r="G10" s="8"/>
      <c r="H10" s="8"/>
      <c r="I10" s="8"/>
    </row>
    <row r="11" spans="1:9" ht="18.75" customHeight="1" x14ac:dyDescent="0.4">
      <c r="A11" s="13"/>
      <c r="B11" s="8"/>
      <c r="C11" s="8"/>
      <c r="D11" s="8"/>
      <c r="E11" s="8"/>
      <c r="F11" s="8"/>
      <c r="G11" s="8"/>
      <c r="H11" s="8"/>
      <c r="I11" s="8"/>
    </row>
    <row r="12" spans="1:9" x14ac:dyDescent="0.4">
      <c r="A12" s="2" t="s">
        <v>66</v>
      </c>
      <c r="B12" s="8"/>
      <c r="C12" s="8"/>
      <c r="D12" s="8"/>
      <c r="E12" s="8"/>
      <c r="F12" s="8"/>
      <c r="G12" s="8"/>
      <c r="H12" s="8"/>
      <c r="I12" s="8"/>
    </row>
    <row r="13" spans="1:9" x14ac:dyDescent="0.4">
      <c r="A13" s="2" t="s">
        <v>67</v>
      </c>
      <c r="B13" s="5"/>
      <c r="C13" s="2"/>
      <c r="D13" s="2"/>
      <c r="E13" s="2"/>
      <c r="F13" s="2"/>
      <c r="G13" s="2"/>
      <c r="H13" s="2"/>
      <c r="I13" s="2"/>
    </row>
    <row r="14" spans="1:9" x14ac:dyDescent="0.4">
      <c r="A14" s="2" t="s">
        <v>68</v>
      </c>
      <c r="B14"/>
      <c r="C14"/>
      <c r="D14"/>
      <c r="E14"/>
      <c r="F14"/>
      <c r="G14"/>
      <c r="H14"/>
      <c r="I14" s="2"/>
    </row>
    <row r="15" spans="1:9" x14ac:dyDescent="0.4">
      <c r="A15" s="2" t="s">
        <v>28</v>
      </c>
      <c r="B15"/>
      <c r="C15"/>
      <c r="D15"/>
      <c r="E15"/>
      <c r="F15"/>
      <c r="G15"/>
      <c r="H15"/>
      <c r="I15" s="2"/>
    </row>
    <row r="16" spans="1:9" x14ac:dyDescent="0.4">
      <c r="A16" s="9" t="s">
        <v>0</v>
      </c>
      <c r="B16"/>
      <c r="C16"/>
      <c r="D16"/>
      <c r="E16"/>
      <c r="F16"/>
      <c r="G16"/>
      <c r="H16"/>
      <c r="I16" s="5"/>
    </row>
    <row r="17" spans="1:9" x14ac:dyDescent="0.4">
      <c r="A17" s="9"/>
      <c r="B17" s="61" t="str">
        <f>B6</f>
        <v>Stabilimento</v>
      </c>
      <c r="C17" s="61"/>
      <c r="D17" s="61"/>
      <c r="E17" s="2"/>
      <c r="F17"/>
      <c r="G17"/>
      <c r="H17"/>
      <c r="I17" s="2"/>
    </row>
    <row r="18" spans="1:9" x14ac:dyDescent="0.4">
      <c r="A18" s="9" t="str">
        <f>A7</f>
        <v>Pezzi difettosi</v>
      </c>
      <c r="B18" s="9" t="s">
        <v>8</v>
      </c>
      <c r="C18" s="9" t="s">
        <v>9</v>
      </c>
      <c r="D18" s="9" t="s">
        <v>10</v>
      </c>
      <c r="E18" s="9" t="s">
        <v>11</v>
      </c>
      <c r="F18"/>
      <c r="G18"/>
      <c r="H18"/>
      <c r="I18" s="2"/>
    </row>
    <row r="19" spans="1:9" x14ac:dyDescent="0.4">
      <c r="A19" s="9" t="str">
        <f>A8</f>
        <v>0 - 5</v>
      </c>
      <c r="B19" s="12">
        <f>B8/B$24</f>
        <v>0.46666666666666667</v>
      </c>
      <c r="C19" s="12">
        <f>C8/C$24</f>
        <v>0.20689655172413793</v>
      </c>
      <c r="D19" s="12">
        <f>D8/D$24</f>
        <v>9.375E-2</v>
      </c>
      <c r="E19">
        <f>SUM(B8:D8)/SUM(B$24:D$24)</f>
        <v>0.26666666666666666</v>
      </c>
      <c r="F19"/>
      <c r="G19"/>
      <c r="H19"/>
      <c r="I19" s="5"/>
    </row>
    <row r="20" spans="1:9" x14ac:dyDescent="0.4">
      <c r="A20" s="27" t="str">
        <f>A9</f>
        <v>6 - 20</v>
      </c>
      <c r="B20" s="12">
        <f t="shared" ref="B20:D21" si="0">B9/B$24</f>
        <v>0.35555555555555557</v>
      </c>
      <c r="C20" s="12">
        <f t="shared" si="0"/>
        <v>0.25862068965517243</v>
      </c>
      <c r="D20" s="12">
        <f t="shared" si="0"/>
        <v>0.65625</v>
      </c>
      <c r="E20">
        <f>SUM(B9:D9)/SUM(B$24:D$24)</f>
        <v>0.38518518518518519</v>
      </c>
      <c r="F20"/>
      <c r="G20"/>
      <c r="H20">
        <f>15/47</f>
        <v>0.31914893617021278</v>
      </c>
      <c r="I20" s="2"/>
    </row>
    <row r="21" spans="1:9" x14ac:dyDescent="0.4">
      <c r="A21" s="27" t="str">
        <f>A10</f>
        <v>21 - 50</v>
      </c>
      <c r="B21" s="12">
        <f t="shared" si="0"/>
        <v>0.17777777777777778</v>
      </c>
      <c r="C21" s="12">
        <f t="shared" si="0"/>
        <v>0.53448275862068961</v>
      </c>
      <c r="D21" s="12">
        <f t="shared" si="0"/>
        <v>0.25</v>
      </c>
      <c r="E21">
        <f>SUM(B10:D10)/SUM(B$24:D$24)</f>
        <v>0.34814814814814815</v>
      </c>
      <c r="F21"/>
      <c r="G21"/>
      <c r="H21">
        <f>15/55</f>
        <v>0.27272727272727271</v>
      </c>
      <c r="I21" s="2"/>
    </row>
    <row r="22" spans="1:9" x14ac:dyDescent="0.4">
      <c r="A22" s="27"/>
      <c r="B22" s="12">
        <f>SUM(B19:B21)</f>
        <v>1</v>
      </c>
      <c r="C22" s="12">
        <f>SUM(C19:C21)</f>
        <v>1</v>
      </c>
      <c r="D22" s="12">
        <f>SUM(D19:D21)</f>
        <v>1</v>
      </c>
      <c r="E22">
        <f>SUM(E19:E21)</f>
        <v>1</v>
      </c>
      <c r="F22"/>
      <c r="G22"/>
      <c r="H22"/>
      <c r="I22" s="2"/>
    </row>
    <row r="23" spans="1:9" x14ac:dyDescent="0.4">
      <c r="A23" s="27"/>
      <c r="B23" s="12"/>
      <c r="C23" s="12"/>
      <c r="D23" s="12"/>
      <c r="E23"/>
      <c r="F23"/>
      <c r="G23"/>
      <c r="H23"/>
      <c r="I23" s="2"/>
    </row>
    <row r="24" spans="1:9" x14ac:dyDescent="0.4">
      <c r="A24" s="27"/>
      <c r="B24" s="12">
        <f>SUM(B8:B10)</f>
        <v>45</v>
      </c>
      <c r="C24" s="12">
        <f>SUM(C8:C10)</f>
        <v>58</v>
      </c>
      <c r="D24" s="12">
        <f>SUM(D8:D10)</f>
        <v>32</v>
      </c>
      <c r="E24"/>
      <c r="F24"/>
      <c r="G24"/>
      <c r="H24"/>
      <c r="I24" s="2"/>
    </row>
    <row r="25" spans="1:9" x14ac:dyDescent="0.4">
      <c r="A25" s="5" t="s">
        <v>71</v>
      </c>
      <c r="B25"/>
      <c r="C25"/>
      <c r="D25"/>
      <c r="E25"/>
      <c r="F25"/>
      <c r="G25"/>
      <c r="H25"/>
      <c r="I25" s="2"/>
    </row>
    <row r="26" spans="1:9" x14ac:dyDescent="0.4">
      <c r="A26"/>
      <c r="B26"/>
      <c r="C26"/>
      <c r="D26"/>
      <c r="E26"/>
      <c r="F26"/>
      <c r="G26"/>
      <c r="H26"/>
      <c r="I26" s="2"/>
    </row>
    <row r="27" spans="1:9" x14ac:dyDescent="0.4">
      <c r="A27" t="s">
        <v>12</v>
      </c>
      <c r="B27"/>
      <c r="C27"/>
      <c r="D27"/>
      <c r="E27"/>
      <c r="F27"/>
      <c r="G27"/>
      <c r="H27"/>
      <c r="I27" s="2"/>
    </row>
    <row r="28" spans="1:9" x14ac:dyDescent="0.4">
      <c r="A28"/>
      <c r="B28"/>
      <c r="C28"/>
      <c r="D28"/>
      <c r="E28"/>
      <c r="F28"/>
      <c r="G28"/>
      <c r="H28"/>
      <c r="I28" s="2"/>
    </row>
    <row r="29" spans="1:9" x14ac:dyDescent="0.4">
      <c r="A29" s="9"/>
      <c r="B29" s="61" t="str">
        <f>B17</f>
        <v>Stabilimento</v>
      </c>
      <c r="C29" s="61"/>
      <c r="D29" s="61"/>
    </row>
    <row r="30" spans="1:9" x14ac:dyDescent="0.4">
      <c r="A30" s="9" t="s">
        <v>14</v>
      </c>
      <c r="B30" s="9" t="s">
        <v>8</v>
      </c>
      <c r="C30" s="9" t="s">
        <v>9</v>
      </c>
      <c r="D30" s="9" t="s">
        <v>10</v>
      </c>
    </row>
    <row r="31" spans="1:9" x14ac:dyDescent="0.4">
      <c r="A31" s="28">
        <v>2.5</v>
      </c>
      <c r="B31" s="12">
        <f>B8</f>
        <v>21</v>
      </c>
      <c r="C31" s="12">
        <f t="shared" ref="C31:D31" si="1">C8</f>
        <v>12</v>
      </c>
      <c r="D31" s="12">
        <f t="shared" si="1"/>
        <v>3</v>
      </c>
      <c r="E31" s="3">
        <f>SUM(B31:D31)</f>
        <v>36</v>
      </c>
    </row>
    <row r="32" spans="1:9" x14ac:dyDescent="0.4">
      <c r="A32" s="27">
        <v>13</v>
      </c>
      <c r="B32" s="12">
        <f t="shared" ref="B32:D32" si="2">B9</f>
        <v>16</v>
      </c>
      <c r="C32" s="12">
        <f t="shared" si="2"/>
        <v>15</v>
      </c>
      <c r="D32" s="12">
        <f t="shared" si="2"/>
        <v>21</v>
      </c>
      <c r="E32" s="3">
        <f>SUM(B32:D32)</f>
        <v>52</v>
      </c>
    </row>
    <row r="33" spans="1:5" x14ac:dyDescent="0.4">
      <c r="A33" s="27">
        <f>71/2</f>
        <v>35.5</v>
      </c>
      <c r="B33" s="12">
        <f t="shared" ref="B33:D33" si="3">B10</f>
        <v>8</v>
      </c>
      <c r="C33" s="12">
        <f t="shared" si="3"/>
        <v>31</v>
      </c>
      <c r="D33" s="12">
        <f t="shared" si="3"/>
        <v>8</v>
      </c>
      <c r="E33" s="3">
        <f>SUM(B33:D33)</f>
        <v>47</v>
      </c>
    </row>
    <row r="34" spans="1:5" x14ac:dyDescent="0.4">
      <c r="B34" s="3">
        <f>SUM(B31:B33)</f>
        <v>45</v>
      </c>
      <c r="C34" s="3">
        <f>SUM(C31:C33)</f>
        <v>58</v>
      </c>
      <c r="D34" s="3">
        <f>SUM(D31:D33)</f>
        <v>32</v>
      </c>
      <c r="E34" s="3">
        <f>SUM(B34:D34)</f>
        <v>135</v>
      </c>
    </row>
    <row r="36" spans="1:5" x14ac:dyDescent="0.4">
      <c r="B36" s="3" t="s">
        <v>8</v>
      </c>
      <c r="C36" s="3" t="s">
        <v>9</v>
      </c>
      <c r="D36" s="14" t="s">
        <v>10</v>
      </c>
      <c r="E36" s="14" t="s">
        <v>11</v>
      </c>
    </row>
    <row r="37" spans="1:5" x14ac:dyDescent="0.4">
      <c r="B37" s="3">
        <f>A31*B31</f>
        <v>52.5</v>
      </c>
      <c r="C37" s="3">
        <f>C31*A31</f>
        <v>30</v>
      </c>
      <c r="D37" s="3">
        <f>D31*A31</f>
        <v>7.5</v>
      </c>
      <c r="E37" s="3">
        <f>E31*A31</f>
        <v>90</v>
      </c>
    </row>
    <row r="38" spans="1:5" x14ac:dyDescent="0.4">
      <c r="B38" s="3">
        <f>A32*B32</f>
        <v>208</v>
      </c>
      <c r="C38" s="3">
        <f>C32*A32</f>
        <v>195</v>
      </c>
      <c r="D38" s="3">
        <f>D32*A32</f>
        <v>273</v>
      </c>
      <c r="E38" s="3">
        <f>E32*A32</f>
        <v>676</v>
      </c>
    </row>
    <row r="39" spans="1:5" x14ac:dyDescent="0.4">
      <c r="B39" s="29">
        <f>A33*B33</f>
        <v>284</v>
      </c>
      <c r="C39" s="29">
        <f>C33*A33</f>
        <v>1100.5</v>
      </c>
      <c r="D39" s="29">
        <f>D33*A33</f>
        <v>284</v>
      </c>
      <c r="E39" s="3">
        <f>E33*A33</f>
        <v>1668.5</v>
      </c>
    </row>
    <row r="40" spans="1:5" x14ac:dyDescent="0.4">
      <c r="B40" s="3">
        <f>SUM(B37:B39)</f>
        <v>544.5</v>
      </c>
      <c r="C40" s="3">
        <f>SUM(C37:C39)</f>
        <v>1325.5</v>
      </c>
      <c r="D40" s="3">
        <f>SUM(D37:D39)</f>
        <v>564.5</v>
      </c>
      <c r="E40" s="3">
        <f>SUM(E37:E39)</f>
        <v>2434.5</v>
      </c>
    </row>
    <row r="42" spans="1:5" x14ac:dyDescent="0.4">
      <c r="A42" s="3" t="s">
        <v>13</v>
      </c>
      <c r="B42" s="3">
        <f>B40/B34</f>
        <v>12.1</v>
      </c>
      <c r="C42" s="3">
        <f>C40/C34</f>
        <v>22.853448275862068</v>
      </c>
      <c r="D42" s="3">
        <f>D40/D34</f>
        <v>17.640625</v>
      </c>
      <c r="E42" s="3">
        <f>E40/E34</f>
        <v>18.033333333333335</v>
      </c>
    </row>
    <row r="44" spans="1:5" ht="24.6" x14ac:dyDescent="0.4">
      <c r="A44" s="30" t="s">
        <v>15</v>
      </c>
      <c r="B44" s="3">
        <f>((B42-E42)^2*B34+(C42-E42)^2*C34+(D42-E42)^2*D34)/E34</f>
        <v>21.753174090038311</v>
      </c>
    </row>
    <row r="46" spans="1:5" x14ac:dyDescent="0.4">
      <c r="A46" s="3" t="s">
        <v>16</v>
      </c>
      <c r="B46" s="3">
        <f>((A31-E42)^2*E31+(A32-E42)^2*E32+(A33-E42)^2*E33)/E34</f>
        <v>180.31555555555553</v>
      </c>
    </row>
    <row r="48" spans="1:5" x14ac:dyDescent="0.4">
      <c r="A48" s="3" t="s">
        <v>17</v>
      </c>
      <c r="C48" s="3">
        <f>B44/B46</f>
        <v>0.12063947574027312</v>
      </c>
      <c r="E48" s="7" t="s">
        <v>29</v>
      </c>
    </row>
    <row r="50" spans="1:4" x14ac:dyDescent="0.4">
      <c r="A50" s="3" t="s">
        <v>18</v>
      </c>
    </row>
    <row r="52" spans="1:4" x14ac:dyDescent="0.4">
      <c r="B52" s="3" t="s">
        <v>8</v>
      </c>
      <c r="C52" s="3" t="s">
        <v>9</v>
      </c>
      <c r="D52" s="3" t="s">
        <v>10</v>
      </c>
    </row>
    <row r="53" spans="1:4" x14ac:dyDescent="0.4">
      <c r="B53" s="3">
        <f>($A31-B$42)^2*B31</f>
        <v>1935.36</v>
      </c>
      <c r="C53" s="3">
        <f>($A31-C$42)^2*C31</f>
        <v>4971.1542806183106</v>
      </c>
      <c r="D53" s="3">
        <f>($A31-D$42)^2*D31</f>
        <v>687.715576171875</v>
      </c>
    </row>
    <row r="54" spans="1:4" x14ac:dyDescent="0.4">
      <c r="B54" s="3">
        <f t="shared" ref="B54:D55" si="4">($A32-B$42)^2*B32</f>
        <v>12.96000000000001</v>
      </c>
      <c r="C54" s="3">
        <f t="shared" si="4"/>
        <v>1456.3566438763373</v>
      </c>
      <c r="D54" s="3">
        <f t="shared" si="4"/>
        <v>452.243408203125</v>
      </c>
    </row>
    <row r="55" spans="1:4" x14ac:dyDescent="0.4">
      <c r="B55" s="3">
        <f t="shared" si="4"/>
        <v>4380.4799999999996</v>
      </c>
      <c r="C55" s="3">
        <f t="shared" si="4"/>
        <v>4957.993385850179</v>
      </c>
      <c r="D55" s="3">
        <f t="shared" si="4"/>
        <v>2551.658203125</v>
      </c>
    </row>
    <row r="56" spans="1:4" x14ac:dyDescent="0.4">
      <c r="B56" s="3">
        <f>SUM(B53:B55)</f>
        <v>6328.7999999999993</v>
      </c>
      <c r="C56" s="3">
        <f>SUM(C53:C55)</f>
        <v>11385.504310344826</v>
      </c>
      <c r="D56" s="3">
        <f>SUM(D53:D55)</f>
        <v>3691.6171875</v>
      </c>
    </row>
    <row r="58" spans="1:4" x14ac:dyDescent="0.4">
      <c r="A58" s="3" t="s">
        <v>19</v>
      </c>
      <c r="B58" s="3">
        <f>B56/B34</f>
        <v>140.63999999999999</v>
      </c>
      <c r="C58" s="3">
        <f>C56/C34</f>
        <v>196.30179845422114</v>
      </c>
      <c r="D58" s="3">
        <f>D56/D34</f>
        <v>115.363037109375</v>
      </c>
    </row>
    <row r="60" spans="1:4" x14ac:dyDescent="0.4">
      <c r="A60" s="3" t="s">
        <v>20</v>
      </c>
      <c r="D60" s="3">
        <f>SUM(B56:D56)/E34</f>
        <v>158.56238146551723</v>
      </c>
    </row>
  </sheetData>
  <mergeCells count="3">
    <mergeCell ref="B6:D6"/>
    <mergeCell ref="B17:D17"/>
    <mergeCell ref="B29:D29"/>
  </mergeCells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0"/>
  <sheetViews>
    <sheetView zoomScaleNormal="100" workbookViewId="0">
      <selection activeCell="A10" sqref="A10"/>
    </sheetView>
  </sheetViews>
  <sheetFormatPr defaultColWidth="9.109375" defaultRowHeight="12.3" x14ac:dyDescent="0.4"/>
  <cols>
    <col min="1" max="1" width="17.88671875" style="3" customWidth="1"/>
    <col min="2" max="5" width="9.109375" style="3"/>
    <col min="6" max="6" width="11.5546875" style="3" customWidth="1"/>
    <col min="7" max="16384" width="9.109375" style="3"/>
  </cols>
  <sheetData>
    <row r="1" spans="1:11" x14ac:dyDescent="0.4">
      <c r="A1" s="2" t="s">
        <v>89</v>
      </c>
      <c r="B1" s="2"/>
      <c r="C1" s="2"/>
      <c r="D1" s="2"/>
      <c r="E1" s="2"/>
      <c r="F1" s="2"/>
      <c r="G1" s="2"/>
      <c r="H1" s="2"/>
      <c r="I1" s="2"/>
    </row>
    <row r="2" spans="1:11" x14ac:dyDescent="0.4">
      <c r="A2" s="2"/>
      <c r="B2" s="2"/>
      <c r="C2" s="2"/>
      <c r="D2" s="2"/>
      <c r="E2" s="2"/>
      <c r="F2" s="2"/>
      <c r="G2" s="2"/>
      <c r="H2" s="2"/>
      <c r="I2" s="2"/>
    </row>
    <row r="3" spans="1:11" x14ac:dyDescent="0.4">
      <c r="A3" s="2"/>
      <c r="B3" s="2"/>
      <c r="C3" s="2"/>
      <c r="D3" s="2"/>
      <c r="E3" s="2"/>
      <c r="F3" s="2"/>
      <c r="G3" s="2"/>
      <c r="H3" s="2"/>
      <c r="I3" s="2"/>
    </row>
    <row r="4" spans="1:11" x14ac:dyDescent="0.4">
      <c r="A4" s="2" t="s">
        <v>90</v>
      </c>
      <c r="B4" s="2" t="s">
        <v>91</v>
      </c>
      <c r="C4" s="2"/>
      <c r="D4" s="2"/>
      <c r="E4" s="2"/>
      <c r="F4" s="2" t="str">
        <f>A4</f>
        <v>Spese per riscaldamento (in euro)</v>
      </c>
      <c r="G4" s="2">
        <f>A5</f>
        <v>931</v>
      </c>
      <c r="H4" s="2">
        <f>A6</f>
        <v>528</v>
      </c>
      <c r="I4" s="2">
        <f>A7</f>
        <v>682</v>
      </c>
      <c r="J4" s="49">
        <f>A8</f>
        <v>715</v>
      </c>
      <c r="K4" s="49">
        <f>A9</f>
        <v>860</v>
      </c>
    </row>
    <row r="5" spans="1:11" x14ac:dyDescent="0.4">
      <c r="A5" s="2">
        <v>931</v>
      </c>
      <c r="B5" s="2">
        <v>120</v>
      </c>
      <c r="C5" s="2"/>
      <c r="D5" s="2"/>
      <c r="E5" s="2"/>
      <c r="F5" s="2" t="str">
        <f>B4</f>
        <v>metri quadi</v>
      </c>
      <c r="G5" s="2">
        <f>B5</f>
        <v>120</v>
      </c>
      <c r="H5" s="2">
        <f>B6</f>
        <v>64</v>
      </c>
      <c r="I5" s="8">
        <f>B7</f>
        <v>97</v>
      </c>
      <c r="J5" s="8">
        <f>B8</f>
        <v>88</v>
      </c>
      <c r="K5" s="8">
        <f>B9</f>
        <v>115</v>
      </c>
    </row>
    <row r="6" spans="1:11" x14ac:dyDescent="0.4">
      <c r="A6" s="2">
        <v>528</v>
      </c>
      <c r="B6" s="2">
        <v>64</v>
      </c>
      <c r="C6" s="2"/>
      <c r="D6" s="2"/>
      <c r="E6" s="2"/>
      <c r="F6" s="2"/>
      <c r="G6" s="2"/>
      <c r="H6" s="2"/>
      <c r="I6" s="2"/>
    </row>
    <row r="7" spans="1:11" x14ac:dyDescent="0.4">
      <c r="A7" s="2">
        <v>682</v>
      </c>
      <c r="B7" s="8">
        <v>97</v>
      </c>
      <c r="C7" s="8"/>
      <c r="D7" s="11"/>
      <c r="E7" s="11"/>
      <c r="F7" s="11"/>
      <c r="G7" s="11"/>
      <c r="H7" s="11"/>
      <c r="I7" s="8"/>
    </row>
    <row r="8" spans="1:11" x14ac:dyDescent="0.4">
      <c r="A8" s="49">
        <v>715</v>
      </c>
      <c r="B8" s="8">
        <v>88</v>
      </c>
      <c r="C8" s="8"/>
      <c r="D8" s="8"/>
      <c r="E8" s="8"/>
      <c r="F8" s="8"/>
      <c r="G8" s="8"/>
      <c r="H8" s="8"/>
      <c r="I8" s="8"/>
    </row>
    <row r="9" spans="1:11" x14ac:dyDescent="0.4">
      <c r="A9" s="49">
        <v>860</v>
      </c>
      <c r="B9" s="8">
        <v>115</v>
      </c>
      <c r="C9" s="8"/>
      <c r="D9" s="8"/>
      <c r="E9" s="8"/>
      <c r="F9" s="8"/>
      <c r="G9" s="8"/>
      <c r="H9" s="8"/>
      <c r="I9" s="8"/>
    </row>
    <row r="10" spans="1:11" x14ac:dyDescent="0.4">
      <c r="A10" s="49"/>
      <c r="B10" s="8"/>
      <c r="C10" s="8"/>
      <c r="D10" s="8"/>
      <c r="E10" s="8"/>
      <c r="F10" s="8"/>
      <c r="G10" s="8"/>
      <c r="H10" s="8"/>
      <c r="I10" s="8"/>
    </row>
    <row r="11" spans="1:11" x14ac:dyDescent="0.4">
      <c r="A11" s="2" t="s">
        <v>92</v>
      </c>
      <c r="B11" s="8"/>
      <c r="C11" s="8"/>
      <c r="D11" s="8"/>
      <c r="E11" s="8"/>
      <c r="F11" s="8"/>
      <c r="G11" s="8"/>
      <c r="H11" s="8"/>
      <c r="I11" s="8"/>
    </row>
    <row r="12" spans="1:11" x14ac:dyDescent="0.4">
      <c r="A12" s="2" t="s">
        <v>72</v>
      </c>
      <c r="B12" s="5"/>
      <c r="C12" s="2"/>
      <c r="D12" s="2"/>
      <c r="E12" s="2"/>
      <c r="F12" s="2"/>
      <c r="G12" s="2"/>
      <c r="H12" s="2"/>
      <c r="I12" s="2"/>
    </row>
    <row r="13" spans="1:11" s="51" customFormat="1" x14ac:dyDescent="0.4">
      <c r="A13" s="50" t="s">
        <v>93</v>
      </c>
      <c r="B13" s="50"/>
      <c r="C13" s="50"/>
      <c r="D13" s="50"/>
      <c r="E13" s="50"/>
      <c r="F13" s="50"/>
      <c r="G13" s="50"/>
      <c r="H13" s="50"/>
      <c r="I13" s="50"/>
    </row>
    <row r="14" spans="1:11" x14ac:dyDescent="0.4">
      <c r="A14" s="2" t="s">
        <v>37</v>
      </c>
      <c r="B14"/>
      <c r="C14"/>
      <c r="D14"/>
      <c r="E14"/>
      <c r="F14"/>
      <c r="G14"/>
      <c r="H14"/>
      <c r="I14" s="2"/>
    </row>
    <row r="15" spans="1:11" x14ac:dyDescent="0.4">
      <c r="A15" s="2" t="s">
        <v>96</v>
      </c>
      <c r="B15"/>
      <c r="C15"/>
      <c r="D15"/>
      <c r="E15"/>
      <c r="F15"/>
      <c r="G15"/>
      <c r="H15"/>
      <c r="I15" s="2"/>
    </row>
    <row r="16" spans="1:11" x14ac:dyDescent="0.4">
      <c r="A16" s="9"/>
      <c r="B16"/>
      <c r="C16"/>
      <c r="D16"/>
      <c r="E16"/>
      <c r="F16"/>
      <c r="G16"/>
      <c r="H16"/>
      <c r="I16" s="5"/>
    </row>
    <row r="18" spans="1:7" x14ac:dyDescent="0.4">
      <c r="A18" s="7" t="s">
        <v>0</v>
      </c>
    </row>
    <row r="19" spans="1:7" x14ac:dyDescent="0.4">
      <c r="A19" s="3" t="str">
        <f t="shared" ref="A19:A24" si="0">B4</f>
        <v>metri quadi</v>
      </c>
      <c r="B19" s="3" t="str">
        <f t="shared" ref="B19:B24" si="1">A4</f>
        <v>Spese per riscaldamento (in euro)</v>
      </c>
      <c r="C19" s="7" t="s">
        <v>38</v>
      </c>
      <c r="D19" s="7" t="s">
        <v>39</v>
      </c>
      <c r="E19" s="7" t="s">
        <v>40</v>
      </c>
      <c r="F19" s="7" t="s">
        <v>41</v>
      </c>
      <c r="G19" s="33" t="s">
        <v>42</v>
      </c>
    </row>
    <row r="20" spans="1:7" x14ac:dyDescent="0.4">
      <c r="A20" s="3">
        <f t="shared" si="0"/>
        <v>120</v>
      </c>
      <c r="B20" s="3">
        <f t="shared" si="1"/>
        <v>931</v>
      </c>
      <c r="C20" s="3">
        <f>A20-B$27</f>
        <v>23.200000000000003</v>
      </c>
      <c r="D20" s="3">
        <f>B20-B$28</f>
        <v>187.79999999999995</v>
      </c>
      <c r="E20" s="3">
        <f>C20^2</f>
        <v>538.24000000000012</v>
      </c>
      <c r="F20" s="3">
        <f>D20^2</f>
        <v>35268.839999999982</v>
      </c>
      <c r="G20" s="3">
        <f>C20*D20</f>
        <v>4356.9599999999991</v>
      </c>
    </row>
    <row r="21" spans="1:7" x14ac:dyDescent="0.4">
      <c r="A21" s="3">
        <f t="shared" si="0"/>
        <v>64</v>
      </c>
      <c r="B21" s="3">
        <f t="shared" si="1"/>
        <v>528</v>
      </c>
      <c r="C21" s="3">
        <f>A21-B$27</f>
        <v>-32.799999999999997</v>
      </c>
      <c r="D21" s="3">
        <f>B21-B$28</f>
        <v>-215.20000000000005</v>
      </c>
      <c r="E21" s="3">
        <f t="shared" ref="E21:F24" si="2">C21^2</f>
        <v>1075.8399999999999</v>
      </c>
      <c r="F21" s="3">
        <f t="shared" si="2"/>
        <v>46311.040000000023</v>
      </c>
      <c r="G21" s="3">
        <f>C21*D21</f>
        <v>7058.5600000000013</v>
      </c>
    </row>
    <row r="22" spans="1:7" x14ac:dyDescent="0.4">
      <c r="A22" s="3">
        <f t="shared" si="0"/>
        <v>97</v>
      </c>
      <c r="B22" s="3">
        <f t="shared" si="1"/>
        <v>682</v>
      </c>
      <c r="C22" s="3">
        <f>A22-B$27</f>
        <v>0.20000000000000284</v>
      </c>
      <c r="D22" s="3">
        <f>B22-B$28</f>
        <v>-61.200000000000045</v>
      </c>
      <c r="E22" s="3">
        <f t="shared" si="2"/>
        <v>4.0000000000001139E-2</v>
      </c>
      <c r="F22" s="3">
        <f t="shared" si="2"/>
        <v>3745.4400000000055</v>
      </c>
      <c r="G22" s="3">
        <f>C22*D22</f>
        <v>-12.240000000000183</v>
      </c>
    </row>
    <row r="23" spans="1:7" x14ac:dyDescent="0.4">
      <c r="A23" s="3">
        <f t="shared" si="0"/>
        <v>88</v>
      </c>
      <c r="B23" s="3">
        <f t="shared" si="1"/>
        <v>715</v>
      </c>
      <c r="C23" s="3">
        <f>A23-B$27</f>
        <v>-8.7999999999999972</v>
      </c>
      <c r="D23" s="3">
        <f>B23-B$28</f>
        <v>-28.200000000000045</v>
      </c>
      <c r="E23" s="3">
        <f t="shared" si="2"/>
        <v>77.439999999999955</v>
      </c>
      <c r="F23" s="3">
        <f t="shared" si="2"/>
        <v>795.24000000000251</v>
      </c>
      <c r="G23" s="3">
        <f>C23*D23</f>
        <v>248.16000000000031</v>
      </c>
    </row>
    <row r="24" spans="1:7" x14ac:dyDescent="0.4">
      <c r="A24" s="3">
        <f t="shared" si="0"/>
        <v>115</v>
      </c>
      <c r="B24" s="3">
        <f t="shared" si="1"/>
        <v>860</v>
      </c>
      <c r="C24" s="3">
        <f>A24-B$27</f>
        <v>18.200000000000003</v>
      </c>
      <c r="D24" s="3">
        <f>B24-B$28</f>
        <v>116.79999999999995</v>
      </c>
      <c r="E24" s="3">
        <f t="shared" si="2"/>
        <v>331.24000000000012</v>
      </c>
      <c r="F24" s="3">
        <f t="shared" si="2"/>
        <v>13642.239999999989</v>
      </c>
      <c r="G24" s="3">
        <f>C24*D24</f>
        <v>2125.7599999999993</v>
      </c>
    </row>
    <row r="25" spans="1:7" x14ac:dyDescent="0.4">
      <c r="A25" s="14">
        <f t="shared" ref="A25:G25" si="3">SUM(A20:A24)</f>
        <v>484</v>
      </c>
      <c r="B25" s="14">
        <f t="shared" si="3"/>
        <v>3716</v>
      </c>
      <c r="C25" s="14">
        <f t="shared" si="3"/>
        <v>0</v>
      </c>
      <c r="D25" s="14">
        <f t="shared" si="3"/>
        <v>-2.2737367544323206E-13</v>
      </c>
      <c r="E25" s="14">
        <f t="shared" si="3"/>
        <v>2022.8000000000002</v>
      </c>
      <c r="F25" s="14">
        <f t="shared" si="3"/>
        <v>99762.8</v>
      </c>
      <c r="G25" s="14">
        <f t="shared" si="3"/>
        <v>13777.2</v>
      </c>
    </row>
    <row r="26" spans="1:7" x14ac:dyDescent="0.4">
      <c r="A26" s="7" t="s">
        <v>1</v>
      </c>
    </row>
    <row r="27" spans="1:7" x14ac:dyDescent="0.4">
      <c r="A27" s="7" t="s">
        <v>43</v>
      </c>
      <c r="B27" s="3">
        <f>AVERAGE(A20:A24)</f>
        <v>96.8</v>
      </c>
    </row>
    <row r="28" spans="1:7" x14ac:dyDescent="0.4">
      <c r="A28" s="7" t="s">
        <v>44</v>
      </c>
      <c r="B28" s="3">
        <f>AVERAGE(B20:B24)</f>
        <v>743.2</v>
      </c>
    </row>
    <row r="30" spans="1:7" x14ac:dyDescent="0.4">
      <c r="A30" s="42" t="s">
        <v>7</v>
      </c>
      <c r="B30" s="3">
        <f>B28-B31*B27</f>
        <v>83.899545184892304</v>
      </c>
    </row>
    <row r="31" spans="1:7" x14ac:dyDescent="0.4">
      <c r="A31" s="42" t="s">
        <v>45</v>
      </c>
      <c r="B31" s="3">
        <f>G25/E25</f>
        <v>6.8109551117263196</v>
      </c>
    </row>
    <row r="33" spans="1:2" x14ac:dyDescent="0.4">
      <c r="A33" s="33" t="s">
        <v>94</v>
      </c>
    </row>
    <row r="35" spans="1:2" x14ac:dyDescent="0.4">
      <c r="A35" s="42" t="s">
        <v>12</v>
      </c>
    </row>
    <row r="36" spans="1:2" x14ac:dyDescent="0.4">
      <c r="A36" s="42" t="s">
        <v>46</v>
      </c>
      <c r="B36" s="3">
        <f>G25^2/(F25*E25)</f>
        <v>0.9405899871021649</v>
      </c>
    </row>
    <row r="37" spans="1:2" x14ac:dyDescent="0.4">
      <c r="A37" s="42" t="s">
        <v>47</v>
      </c>
    </row>
    <row r="39" spans="1:2" x14ac:dyDescent="0.4">
      <c r="A39" s="33" t="s">
        <v>95</v>
      </c>
    </row>
    <row r="40" spans="1:2" x14ac:dyDescent="0.4">
      <c r="A40" s="42" t="s">
        <v>48</v>
      </c>
      <c r="B40" s="3">
        <f>B30+B31*100</f>
        <v>764.99505635752428</v>
      </c>
    </row>
  </sheetData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7"/>
  <sheetViews>
    <sheetView topLeftCell="A24" zoomScale="200" zoomScaleNormal="200" workbookViewId="0">
      <selection activeCell="A38" sqref="A38"/>
    </sheetView>
  </sheetViews>
  <sheetFormatPr defaultRowHeight="12.3" x14ac:dyDescent="0.4"/>
  <cols>
    <col min="2" max="2" width="9.44140625" customWidth="1"/>
    <col min="3" max="3" width="12.109375" bestFit="1" customWidth="1"/>
    <col min="4" max="4" width="11.6640625" customWidth="1"/>
    <col min="5" max="5" width="15.6640625" customWidth="1"/>
    <col min="6" max="6" width="12.27734375" bestFit="1" customWidth="1"/>
    <col min="7" max="7" width="12.5546875" customWidth="1"/>
    <col min="8" max="8" width="12.27734375" bestFit="1" customWidth="1"/>
  </cols>
  <sheetData>
    <row r="1" spans="1:6" x14ac:dyDescent="0.4">
      <c r="A1" s="2" t="s">
        <v>98</v>
      </c>
    </row>
    <row r="2" spans="1:6" x14ac:dyDescent="0.4">
      <c r="A2" s="2" t="s">
        <v>97</v>
      </c>
    </row>
    <row r="3" spans="1:6" x14ac:dyDescent="0.4">
      <c r="A3" s="2" t="s">
        <v>99</v>
      </c>
    </row>
    <row r="4" spans="1:6" ht="15" x14ac:dyDescent="0.5">
      <c r="A4" s="2" t="s">
        <v>100</v>
      </c>
      <c r="D4" s="1"/>
      <c r="E4" s="1"/>
      <c r="F4" s="1"/>
    </row>
    <row r="5" spans="1:6" ht="15" x14ac:dyDescent="0.5">
      <c r="A5" s="2" t="s">
        <v>101</v>
      </c>
      <c r="D5" s="1"/>
      <c r="E5" s="1"/>
      <c r="F5" s="1"/>
    </row>
    <row r="6" spans="1:6" ht="15" x14ac:dyDescent="0.5">
      <c r="A6" s="2" t="s">
        <v>102</v>
      </c>
      <c r="D6" s="1"/>
      <c r="E6" s="1"/>
      <c r="F6" s="1"/>
    </row>
    <row r="7" spans="1:6" ht="15" x14ac:dyDescent="0.5">
      <c r="A7" s="2" t="s">
        <v>103</v>
      </c>
      <c r="D7" s="1"/>
      <c r="E7" s="1"/>
    </row>
    <row r="8" spans="1:6" ht="15" x14ac:dyDescent="0.5">
      <c r="A8" s="2"/>
      <c r="D8" s="1"/>
      <c r="E8" s="1"/>
    </row>
    <row r="9" spans="1:6" ht="15" x14ac:dyDescent="0.5">
      <c r="D9" s="1"/>
      <c r="E9" s="1"/>
    </row>
    <row r="10" spans="1:6" ht="15" x14ac:dyDescent="0.5">
      <c r="A10" s="2"/>
      <c r="D10" s="1"/>
      <c r="E10" s="1"/>
    </row>
    <row r="11" spans="1:6" ht="15" x14ac:dyDescent="0.5">
      <c r="A11" s="5" t="s">
        <v>104</v>
      </c>
      <c r="D11" s="1"/>
      <c r="E11" s="1"/>
      <c r="F11" s="9"/>
    </row>
    <row r="12" spans="1:6" ht="13.8" x14ac:dyDescent="0.4">
      <c r="A12" s="5" t="s">
        <v>49</v>
      </c>
      <c r="D12" s="9"/>
      <c r="E12" s="9"/>
      <c r="F12" s="9"/>
    </row>
    <row r="13" spans="1:6" x14ac:dyDescent="0.4">
      <c r="A13" s="6" t="s">
        <v>50</v>
      </c>
      <c r="B13">
        <v>2500</v>
      </c>
      <c r="D13" s="9"/>
      <c r="E13" s="9"/>
      <c r="F13" s="9"/>
    </row>
    <row r="14" spans="1:6" ht="13.8" x14ac:dyDescent="0.4">
      <c r="A14" s="6" t="s">
        <v>51</v>
      </c>
      <c r="B14">
        <f>300^2</f>
        <v>90000</v>
      </c>
      <c r="D14" s="9"/>
      <c r="E14" s="9"/>
      <c r="F14" s="9"/>
    </row>
    <row r="15" spans="1:6" x14ac:dyDescent="0.4">
      <c r="D15" s="9"/>
      <c r="E15" s="9"/>
      <c r="F15" s="9"/>
    </row>
    <row r="16" spans="1:6" x14ac:dyDescent="0.4">
      <c r="A16" t="s">
        <v>0</v>
      </c>
      <c r="D16" s="9"/>
      <c r="E16" s="9"/>
      <c r="F16" s="9"/>
    </row>
    <row r="17" spans="1:6" x14ac:dyDescent="0.4">
      <c r="A17" s="5" t="s">
        <v>105</v>
      </c>
      <c r="C17" s="56">
        <f>(3000-B13)/SQRT(B14)</f>
        <v>1.6666666666666667</v>
      </c>
      <c r="D17" s="9" t="s">
        <v>53</v>
      </c>
      <c r="E17" s="62">
        <f>1-_xlfn.NORM.S.DIST(C17,TRUE)</f>
        <v>4.7790352272814696E-2</v>
      </c>
      <c r="F17" s="9"/>
    </row>
    <row r="18" spans="1:6" x14ac:dyDescent="0.4">
      <c r="A18" s="5"/>
      <c r="D18" s="9"/>
      <c r="E18" s="9"/>
      <c r="F18" s="9"/>
    </row>
    <row r="19" spans="1:6" x14ac:dyDescent="0.4">
      <c r="A19" s="5" t="s">
        <v>1</v>
      </c>
      <c r="D19" s="9"/>
      <c r="E19" s="9"/>
      <c r="F19" s="9"/>
    </row>
    <row r="20" spans="1:6" x14ac:dyDescent="0.4">
      <c r="A20" s="5" t="s">
        <v>54</v>
      </c>
      <c r="B20">
        <v>0.1</v>
      </c>
      <c r="D20" s="9"/>
      <c r="E20" s="9"/>
      <c r="F20" s="9"/>
    </row>
    <row r="21" spans="1:6" x14ac:dyDescent="0.4">
      <c r="A21" s="5" t="s">
        <v>55</v>
      </c>
      <c r="C21">
        <v>0.1</v>
      </c>
      <c r="D21" s="9"/>
      <c r="E21" s="9"/>
      <c r="F21" s="9"/>
    </row>
    <row r="22" spans="1:6" x14ac:dyDescent="0.4">
      <c r="A22" s="5" t="s">
        <v>56</v>
      </c>
      <c r="C22">
        <f>_xlfn.NORM.S.INV(1-C21)</f>
        <v>1.2815515655446006</v>
      </c>
      <c r="D22" s="9"/>
      <c r="E22" s="9"/>
      <c r="F22" s="9"/>
    </row>
    <row r="23" spans="1:6" x14ac:dyDescent="0.4">
      <c r="A23" s="5" t="s">
        <v>57</v>
      </c>
      <c r="B23">
        <f>C22*SQRT(B14)+B13</f>
        <v>2884.4654696633802</v>
      </c>
      <c r="D23" s="9"/>
      <c r="E23" s="9"/>
      <c r="F23" s="9"/>
    </row>
    <row r="24" spans="1:6" x14ac:dyDescent="0.4">
      <c r="A24" s="5"/>
      <c r="D24" s="9"/>
      <c r="E24" s="9"/>
      <c r="F24" s="9"/>
    </row>
    <row r="25" spans="1:6" x14ac:dyDescent="0.4">
      <c r="A25" t="s">
        <v>12</v>
      </c>
      <c r="D25" s="5"/>
      <c r="E25" s="5"/>
      <c r="F25" s="5"/>
    </row>
    <row r="26" spans="1:6" x14ac:dyDescent="0.4">
      <c r="A26" t="s">
        <v>52</v>
      </c>
      <c r="B26">
        <v>3</v>
      </c>
      <c r="D26" s="52"/>
      <c r="E26" s="52"/>
      <c r="F26" s="5"/>
    </row>
    <row r="27" spans="1:6" ht="13.8" x14ac:dyDescent="0.4">
      <c r="A27" s="5" t="s">
        <v>106</v>
      </c>
      <c r="D27" s="5"/>
      <c r="E27" s="53"/>
      <c r="F27" s="5"/>
    </row>
    <row r="28" spans="1:6" x14ac:dyDescent="0.4">
      <c r="A28" s="5" t="s">
        <v>107</v>
      </c>
      <c r="C28" s="54">
        <f>(7000-3*B13)/SQRT(B14*3)</f>
        <v>-0.96225044864937626</v>
      </c>
      <c r="D28" s="5" t="s">
        <v>53</v>
      </c>
      <c r="E28" s="53">
        <f>1-_xlfn.NORM.S.DIST(C28,TRUE)</f>
        <v>0.83203809342413215</v>
      </c>
      <c r="F28" s="5"/>
    </row>
    <row r="29" spans="1:6" x14ac:dyDescent="0.4">
      <c r="D29" s="5"/>
      <c r="E29" s="53"/>
      <c r="F29" s="5"/>
    </row>
    <row r="30" spans="1:6" x14ac:dyDescent="0.4">
      <c r="A30" t="s">
        <v>23</v>
      </c>
      <c r="D30" s="5"/>
      <c r="E30" s="53"/>
      <c r="F30" s="5"/>
    </row>
    <row r="31" spans="1:6" x14ac:dyDescent="0.4">
      <c r="A31" s="5" t="s">
        <v>108</v>
      </c>
      <c r="D31" s="5"/>
      <c r="E31" s="53"/>
      <c r="F31" s="5"/>
    </row>
    <row r="32" spans="1:6" x14ac:dyDescent="0.4">
      <c r="A32" s="5" t="s">
        <v>73</v>
      </c>
      <c r="D32" s="5"/>
      <c r="E32" s="53"/>
      <c r="F32" s="5"/>
    </row>
    <row r="33" spans="1:8" x14ac:dyDescent="0.4">
      <c r="A33" s="5" t="s">
        <v>2</v>
      </c>
      <c r="B33">
        <v>7</v>
      </c>
      <c r="D33" s="5"/>
      <c r="E33" s="53"/>
      <c r="F33" s="5"/>
    </row>
    <row r="34" spans="1:8" x14ac:dyDescent="0.4">
      <c r="A34" s="5" t="s">
        <v>25</v>
      </c>
      <c r="B34">
        <f>E17</f>
        <v>4.7790352272814696E-2</v>
      </c>
    </row>
    <row r="35" spans="1:8" x14ac:dyDescent="0.4">
      <c r="A35" s="3"/>
      <c r="B35" s="3"/>
      <c r="C35" s="3"/>
    </row>
    <row r="36" spans="1:8" x14ac:dyDescent="0.4">
      <c r="A36" s="14" t="s">
        <v>109</v>
      </c>
      <c r="B36" s="3">
        <v>1</v>
      </c>
      <c r="C36" s="57" t="s">
        <v>110</v>
      </c>
      <c r="D36">
        <f>_xlfn.BINOM.DIST(0,B33,B34,FALSE)</f>
        <v>0.70978700164306419</v>
      </c>
      <c r="E36" s="58" t="s">
        <v>110</v>
      </c>
      <c r="F36">
        <f>_xlfn.BINOM.DIST(1,B33,B34,FALSE)</f>
        <v>0.24936398879917537</v>
      </c>
      <c r="G36" s="58" t="s">
        <v>74</v>
      </c>
      <c r="H36">
        <f>-F36-D36+B36</f>
        <v>4.0849009557760496E-2</v>
      </c>
    </row>
    <row r="37" spans="1:8" x14ac:dyDescent="0.4">
      <c r="A37" s="3"/>
      <c r="B37" s="3"/>
      <c r="C37" s="3"/>
    </row>
    <row r="38" spans="1:8" x14ac:dyDescent="0.4">
      <c r="A38" s="3"/>
      <c r="B38" s="3"/>
      <c r="C38" s="3"/>
    </row>
    <row r="39" spans="1:8" x14ac:dyDescent="0.4">
      <c r="A39" s="3"/>
      <c r="B39" s="3"/>
      <c r="C39" s="3"/>
    </row>
    <row r="40" spans="1:8" x14ac:dyDescent="0.4">
      <c r="A40" s="3"/>
      <c r="B40" s="3"/>
      <c r="C40" s="3"/>
    </row>
    <row r="41" spans="1:8" x14ac:dyDescent="0.4">
      <c r="A41" s="3"/>
      <c r="B41" s="3"/>
      <c r="C41" s="3"/>
    </row>
    <row r="42" spans="1:8" x14ac:dyDescent="0.4">
      <c r="A42" s="3"/>
      <c r="B42" s="3"/>
      <c r="C42" s="3"/>
    </row>
    <row r="43" spans="1:8" x14ac:dyDescent="0.4">
      <c r="A43" s="3"/>
      <c r="B43" s="3"/>
      <c r="C43" s="3"/>
    </row>
    <row r="44" spans="1:8" x14ac:dyDescent="0.4">
      <c r="A44" s="3"/>
      <c r="B44" s="3"/>
      <c r="C44" s="3"/>
    </row>
    <row r="45" spans="1:8" x14ac:dyDescent="0.4">
      <c r="A45" s="3"/>
      <c r="B45" s="3"/>
      <c r="C45" s="3"/>
    </row>
    <row r="46" spans="1:8" x14ac:dyDescent="0.4">
      <c r="A46" s="3"/>
      <c r="B46" s="3"/>
      <c r="C46" s="3"/>
    </row>
    <row r="47" spans="1:8" x14ac:dyDescent="0.4">
      <c r="A47" s="3"/>
      <c r="B47" s="3"/>
      <c r="C47" s="3"/>
    </row>
  </sheetData>
  <phoneticPr fontId="2" type="noConversion"/>
  <pageMargins left="0.75" right="0.75" top="1" bottom="1" header="0.5" footer="0.5"/>
  <pageSetup paperSize="9" scale="81" orientation="portrait" r:id="rId1"/>
  <headerFooter alignWithMargins="0"/>
  <colBreaks count="1" manualBreakCount="1">
    <brk id="12" max="4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6"/>
  <sheetViews>
    <sheetView zoomScaleNormal="100" workbookViewId="0">
      <selection activeCell="A26" sqref="A26"/>
    </sheetView>
  </sheetViews>
  <sheetFormatPr defaultColWidth="9.109375" defaultRowHeight="12.3" x14ac:dyDescent="0.4"/>
  <cols>
    <col min="1" max="1" width="12.6640625" style="3" customWidth="1"/>
    <col min="2" max="2" width="6.88671875" style="3" customWidth="1"/>
    <col min="3" max="3" width="6.33203125" style="3" customWidth="1"/>
    <col min="4" max="4" width="6.109375" style="3" customWidth="1"/>
    <col min="5" max="5" width="11.88671875" style="3" customWidth="1"/>
    <col min="6" max="6" width="8.33203125" style="3" customWidth="1"/>
    <col min="7" max="7" width="4.88671875" style="3" customWidth="1"/>
    <col min="8" max="8" width="6.109375" style="3" customWidth="1"/>
    <col min="9" max="9" width="6.5546875" style="3" customWidth="1"/>
    <col min="10" max="10" width="6.6640625" style="3" customWidth="1"/>
    <col min="11" max="256" width="9.109375" style="3"/>
    <col min="257" max="257" width="12.6640625" style="3" customWidth="1"/>
    <col min="258" max="258" width="6.88671875" style="3" customWidth="1"/>
    <col min="259" max="259" width="6.33203125" style="3" customWidth="1"/>
    <col min="260" max="260" width="6.109375" style="3" customWidth="1"/>
    <col min="261" max="261" width="11.88671875" style="3" customWidth="1"/>
    <col min="262" max="262" width="8.33203125" style="3" customWidth="1"/>
    <col min="263" max="263" width="4.88671875" style="3" customWidth="1"/>
    <col min="264" max="264" width="6.109375" style="3" customWidth="1"/>
    <col min="265" max="265" width="6.5546875" style="3" customWidth="1"/>
    <col min="266" max="266" width="6.6640625" style="3" customWidth="1"/>
    <col min="267" max="512" width="9.109375" style="3"/>
    <col min="513" max="513" width="12.6640625" style="3" customWidth="1"/>
    <col min="514" max="514" width="6.88671875" style="3" customWidth="1"/>
    <col min="515" max="515" width="6.33203125" style="3" customWidth="1"/>
    <col min="516" max="516" width="6.109375" style="3" customWidth="1"/>
    <col min="517" max="517" width="11.88671875" style="3" customWidth="1"/>
    <col min="518" max="518" width="8.33203125" style="3" customWidth="1"/>
    <col min="519" max="519" width="4.88671875" style="3" customWidth="1"/>
    <col min="520" max="520" width="6.109375" style="3" customWidth="1"/>
    <col min="521" max="521" width="6.5546875" style="3" customWidth="1"/>
    <col min="522" max="522" width="6.6640625" style="3" customWidth="1"/>
    <col min="523" max="768" width="9.109375" style="3"/>
    <col min="769" max="769" width="12.6640625" style="3" customWidth="1"/>
    <col min="770" max="770" width="6.88671875" style="3" customWidth="1"/>
    <col min="771" max="771" width="6.33203125" style="3" customWidth="1"/>
    <col min="772" max="772" width="6.109375" style="3" customWidth="1"/>
    <col min="773" max="773" width="11.88671875" style="3" customWidth="1"/>
    <col min="774" max="774" width="8.33203125" style="3" customWidth="1"/>
    <col min="775" max="775" width="4.88671875" style="3" customWidth="1"/>
    <col min="776" max="776" width="6.109375" style="3" customWidth="1"/>
    <col min="777" max="777" width="6.5546875" style="3" customWidth="1"/>
    <col min="778" max="778" width="6.6640625" style="3" customWidth="1"/>
    <col min="779" max="1024" width="9.109375" style="3"/>
    <col min="1025" max="1025" width="12.6640625" style="3" customWidth="1"/>
    <col min="1026" max="1026" width="6.88671875" style="3" customWidth="1"/>
    <col min="1027" max="1027" width="6.33203125" style="3" customWidth="1"/>
    <col min="1028" max="1028" width="6.109375" style="3" customWidth="1"/>
    <col min="1029" max="1029" width="11.88671875" style="3" customWidth="1"/>
    <col min="1030" max="1030" width="8.33203125" style="3" customWidth="1"/>
    <col min="1031" max="1031" width="4.88671875" style="3" customWidth="1"/>
    <col min="1032" max="1032" width="6.109375" style="3" customWidth="1"/>
    <col min="1033" max="1033" width="6.5546875" style="3" customWidth="1"/>
    <col min="1034" max="1034" width="6.6640625" style="3" customWidth="1"/>
    <col min="1035" max="1280" width="9.109375" style="3"/>
    <col min="1281" max="1281" width="12.6640625" style="3" customWidth="1"/>
    <col min="1282" max="1282" width="6.88671875" style="3" customWidth="1"/>
    <col min="1283" max="1283" width="6.33203125" style="3" customWidth="1"/>
    <col min="1284" max="1284" width="6.109375" style="3" customWidth="1"/>
    <col min="1285" max="1285" width="11.88671875" style="3" customWidth="1"/>
    <col min="1286" max="1286" width="8.33203125" style="3" customWidth="1"/>
    <col min="1287" max="1287" width="4.88671875" style="3" customWidth="1"/>
    <col min="1288" max="1288" width="6.109375" style="3" customWidth="1"/>
    <col min="1289" max="1289" width="6.5546875" style="3" customWidth="1"/>
    <col min="1290" max="1290" width="6.6640625" style="3" customWidth="1"/>
    <col min="1291" max="1536" width="9.109375" style="3"/>
    <col min="1537" max="1537" width="12.6640625" style="3" customWidth="1"/>
    <col min="1538" max="1538" width="6.88671875" style="3" customWidth="1"/>
    <col min="1539" max="1539" width="6.33203125" style="3" customWidth="1"/>
    <col min="1540" max="1540" width="6.109375" style="3" customWidth="1"/>
    <col min="1541" max="1541" width="11.88671875" style="3" customWidth="1"/>
    <col min="1542" max="1542" width="8.33203125" style="3" customWidth="1"/>
    <col min="1543" max="1543" width="4.88671875" style="3" customWidth="1"/>
    <col min="1544" max="1544" width="6.109375" style="3" customWidth="1"/>
    <col min="1545" max="1545" width="6.5546875" style="3" customWidth="1"/>
    <col min="1546" max="1546" width="6.6640625" style="3" customWidth="1"/>
    <col min="1547" max="1792" width="9.109375" style="3"/>
    <col min="1793" max="1793" width="12.6640625" style="3" customWidth="1"/>
    <col min="1794" max="1794" width="6.88671875" style="3" customWidth="1"/>
    <col min="1795" max="1795" width="6.33203125" style="3" customWidth="1"/>
    <col min="1796" max="1796" width="6.109375" style="3" customWidth="1"/>
    <col min="1797" max="1797" width="11.88671875" style="3" customWidth="1"/>
    <col min="1798" max="1798" width="8.33203125" style="3" customWidth="1"/>
    <col min="1799" max="1799" width="4.88671875" style="3" customWidth="1"/>
    <col min="1800" max="1800" width="6.109375" style="3" customWidth="1"/>
    <col min="1801" max="1801" width="6.5546875" style="3" customWidth="1"/>
    <col min="1802" max="1802" width="6.6640625" style="3" customWidth="1"/>
    <col min="1803" max="2048" width="9.109375" style="3"/>
    <col min="2049" max="2049" width="12.6640625" style="3" customWidth="1"/>
    <col min="2050" max="2050" width="6.88671875" style="3" customWidth="1"/>
    <col min="2051" max="2051" width="6.33203125" style="3" customWidth="1"/>
    <col min="2052" max="2052" width="6.109375" style="3" customWidth="1"/>
    <col min="2053" max="2053" width="11.88671875" style="3" customWidth="1"/>
    <col min="2054" max="2054" width="8.33203125" style="3" customWidth="1"/>
    <col min="2055" max="2055" width="4.88671875" style="3" customWidth="1"/>
    <col min="2056" max="2056" width="6.109375" style="3" customWidth="1"/>
    <col min="2057" max="2057" width="6.5546875" style="3" customWidth="1"/>
    <col min="2058" max="2058" width="6.6640625" style="3" customWidth="1"/>
    <col min="2059" max="2304" width="9.109375" style="3"/>
    <col min="2305" max="2305" width="12.6640625" style="3" customWidth="1"/>
    <col min="2306" max="2306" width="6.88671875" style="3" customWidth="1"/>
    <col min="2307" max="2307" width="6.33203125" style="3" customWidth="1"/>
    <col min="2308" max="2308" width="6.109375" style="3" customWidth="1"/>
    <col min="2309" max="2309" width="11.88671875" style="3" customWidth="1"/>
    <col min="2310" max="2310" width="8.33203125" style="3" customWidth="1"/>
    <col min="2311" max="2311" width="4.88671875" style="3" customWidth="1"/>
    <col min="2312" max="2312" width="6.109375" style="3" customWidth="1"/>
    <col min="2313" max="2313" width="6.5546875" style="3" customWidth="1"/>
    <col min="2314" max="2314" width="6.6640625" style="3" customWidth="1"/>
    <col min="2315" max="2560" width="9.109375" style="3"/>
    <col min="2561" max="2561" width="12.6640625" style="3" customWidth="1"/>
    <col min="2562" max="2562" width="6.88671875" style="3" customWidth="1"/>
    <col min="2563" max="2563" width="6.33203125" style="3" customWidth="1"/>
    <col min="2564" max="2564" width="6.109375" style="3" customWidth="1"/>
    <col min="2565" max="2565" width="11.88671875" style="3" customWidth="1"/>
    <col min="2566" max="2566" width="8.33203125" style="3" customWidth="1"/>
    <col min="2567" max="2567" width="4.88671875" style="3" customWidth="1"/>
    <col min="2568" max="2568" width="6.109375" style="3" customWidth="1"/>
    <col min="2569" max="2569" width="6.5546875" style="3" customWidth="1"/>
    <col min="2570" max="2570" width="6.6640625" style="3" customWidth="1"/>
    <col min="2571" max="2816" width="9.109375" style="3"/>
    <col min="2817" max="2817" width="12.6640625" style="3" customWidth="1"/>
    <col min="2818" max="2818" width="6.88671875" style="3" customWidth="1"/>
    <col min="2819" max="2819" width="6.33203125" style="3" customWidth="1"/>
    <col min="2820" max="2820" width="6.109375" style="3" customWidth="1"/>
    <col min="2821" max="2821" width="11.88671875" style="3" customWidth="1"/>
    <col min="2822" max="2822" width="8.33203125" style="3" customWidth="1"/>
    <col min="2823" max="2823" width="4.88671875" style="3" customWidth="1"/>
    <col min="2824" max="2824" width="6.109375" style="3" customWidth="1"/>
    <col min="2825" max="2825" width="6.5546875" style="3" customWidth="1"/>
    <col min="2826" max="2826" width="6.6640625" style="3" customWidth="1"/>
    <col min="2827" max="3072" width="9.109375" style="3"/>
    <col min="3073" max="3073" width="12.6640625" style="3" customWidth="1"/>
    <col min="3074" max="3074" width="6.88671875" style="3" customWidth="1"/>
    <col min="3075" max="3075" width="6.33203125" style="3" customWidth="1"/>
    <col min="3076" max="3076" width="6.109375" style="3" customWidth="1"/>
    <col min="3077" max="3077" width="11.88671875" style="3" customWidth="1"/>
    <col min="3078" max="3078" width="8.33203125" style="3" customWidth="1"/>
    <col min="3079" max="3079" width="4.88671875" style="3" customWidth="1"/>
    <col min="3080" max="3080" width="6.109375" style="3" customWidth="1"/>
    <col min="3081" max="3081" width="6.5546875" style="3" customWidth="1"/>
    <col min="3082" max="3082" width="6.6640625" style="3" customWidth="1"/>
    <col min="3083" max="3328" width="9.109375" style="3"/>
    <col min="3329" max="3329" width="12.6640625" style="3" customWidth="1"/>
    <col min="3330" max="3330" width="6.88671875" style="3" customWidth="1"/>
    <col min="3331" max="3331" width="6.33203125" style="3" customWidth="1"/>
    <col min="3332" max="3332" width="6.109375" style="3" customWidth="1"/>
    <col min="3333" max="3333" width="11.88671875" style="3" customWidth="1"/>
    <col min="3334" max="3334" width="8.33203125" style="3" customWidth="1"/>
    <col min="3335" max="3335" width="4.88671875" style="3" customWidth="1"/>
    <col min="3336" max="3336" width="6.109375" style="3" customWidth="1"/>
    <col min="3337" max="3337" width="6.5546875" style="3" customWidth="1"/>
    <col min="3338" max="3338" width="6.6640625" style="3" customWidth="1"/>
    <col min="3339" max="3584" width="9.109375" style="3"/>
    <col min="3585" max="3585" width="12.6640625" style="3" customWidth="1"/>
    <col min="3586" max="3586" width="6.88671875" style="3" customWidth="1"/>
    <col min="3587" max="3587" width="6.33203125" style="3" customWidth="1"/>
    <col min="3588" max="3588" width="6.109375" style="3" customWidth="1"/>
    <col min="3589" max="3589" width="11.88671875" style="3" customWidth="1"/>
    <col min="3590" max="3590" width="8.33203125" style="3" customWidth="1"/>
    <col min="3591" max="3591" width="4.88671875" style="3" customWidth="1"/>
    <col min="3592" max="3592" width="6.109375" style="3" customWidth="1"/>
    <col min="3593" max="3593" width="6.5546875" style="3" customWidth="1"/>
    <col min="3594" max="3594" width="6.6640625" style="3" customWidth="1"/>
    <col min="3595" max="3840" width="9.109375" style="3"/>
    <col min="3841" max="3841" width="12.6640625" style="3" customWidth="1"/>
    <col min="3842" max="3842" width="6.88671875" style="3" customWidth="1"/>
    <col min="3843" max="3843" width="6.33203125" style="3" customWidth="1"/>
    <col min="3844" max="3844" width="6.109375" style="3" customWidth="1"/>
    <col min="3845" max="3845" width="11.88671875" style="3" customWidth="1"/>
    <col min="3846" max="3846" width="8.33203125" style="3" customWidth="1"/>
    <col min="3847" max="3847" width="4.88671875" style="3" customWidth="1"/>
    <col min="3848" max="3848" width="6.109375" style="3" customWidth="1"/>
    <col min="3849" max="3849" width="6.5546875" style="3" customWidth="1"/>
    <col min="3850" max="3850" width="6.6640625" style="3" customWidth="1"/>
    <col min="3851" max="4096" width="9.109375" style="3"/>
    <col min="4097" max="4097" width="12.6640625" style="3" customWidth="1"/>
    <col min="4098" max="4098" width="6.88671875" style="3" customWidth="1"/>
    <col min="4099" max="4099" width="6.33203125" style="3" customWidth="1"/>
    <col min="4100" max="4100" width="6.109375" style="3" customWidth="1"/>
    <col min="4101" max="4101" width="11.88671875" style="3" customWidth="1"/>
    <col min="4102" max="4102" width="8.33203125" style="3" customWidth="1"/>
    <col min="4103" max="4103" width="4.88671875" style="3" customWidth="1"/>
    <col min="4104" max="4104" width="6.109375" style="3" customWidth="1"/>
    <col min="4105" max="4105" width="6.5546875" style="3" customWidth="1"/>
    <col min="4106" max="4106" width="6.6640625" style="3" customWidth="1"/>
    <col min="4107" max="4352" width="9.109375" style="3"/>
    <col min="4353" max="4353" width="12.6640625" style="3" customWidth="1"/>
    <col min="4354" max="4354" width="6.88671875" style="3" customWidth="1"/>
    <col min="4355" max="4355" width="6.33203125" style="3" customWidth="1"/>
    <col min="4356" max="4356" width="6.109375" style="3" customWidth="1"/>
    <col min="4357" max="4357" width="11.88671875" style="3" customWidth="1"/>
    <col min="4358" max="4358" width="8.33203125" style="3" customWidth="1"/>
    <col min="4359" max="4359" width="4.88671875" style="3" customWidth="1"/>
    <col min="4360" max="4360" width="6.109375" style="3" customWidth="1"/>
    <col min="4361" max="4361" width="6.5546875" style="3" customWidth="1"/>
    <col min="4362" max="4362" width="6.6640625" style="3" customWidth="1"/>
    <col min="4363" max="4608" width="9.109375" style="3"/>
    <col min="4609" max="4609" width="12.6640625" style="3" customWidth="1"/>
    <col min="4610" max="4610" width="6.88671875" style="3" customWidth="1"/>
    <col min="4611" max="4611" width="6.33203125" style="3" customWidth="1"/>
    <col min="4612" max="4612" width="6.109375" style="3" customWidth="1"/>
    <col min="4613" max="4613" width="11.88671875" style="3" customWidth="1"/>
    <col min="4614" max="4614" width="8.33203125" style="3" customWidth="1"/>
    <col min="4615" max="4615" width="4.88671875" style="3" customWidth="1"/>
    <col min="4616" max="4616" width="6.109375" style="3" customWidth="1"/>
    <col min="4617" max="4617" width="6.5546875" style="3" customWidth="1"/>
    <col min="4618" max="4618" width="6.6640625" style="3" customWidth="1"/>
    <col min="4619" max="4864" width="9.109375" style="3"/>
    <col min="4865" max="4865" width="12.6640625" style="3" customWidth="1"/>
    <col min="4866" max="4866" width="6.88671875" style="3" customWidth="1"/>
    <col min="4867" max="4867" width="6.33203125" style="3" customWidth="1"/>
    <col min="4868" max="4868" width="6.109375" style="3" customWidth="1"/>
    <col min="4869" max="4869" width="11.88671875" style="3" customWidth="1"/>
    <col min="4870" max="4870" width="8.33203125" style="3" customWidth="1"/>
    <col min="4871" max="4871" width="4.88671875" style="3" customWidth="1"/>
    <col min="4872" max="4872" width="6.109375" style="3" customWidth="1"/>
    <col min="4873" max="4873" width="6.5546875" style="3" customWidth="1"/>
    <col min="4874" max="4874" width="6.6640625" style="3" customWidth="1"/>
    <col min="4875" max="5120" width="9.109375" style="3"/>
    <col min="5121" max="5121" width="12.6640625" style="3" customWidth="1"/>
    <col min="5122" max="5122" width="6.88671875" style="3" customWidth="1"/>
    <col min="5123" max="5123" width="6.33203125" style="3" customWidth="1"/>
    <col min="5124" max="5124" width="6.109375" style="3" customWidth="1"/>
    <col min="5125" max="5125" width="11.88671875" style="3" customWidth="1"/>
    <col min="5126" max="5126" width="8.33203125" style="3" customWidth="1"/>
    <col min="5127" max="5127" width="4.88671875" style="3" customWidth="1"/>
    <col min="5128" max="5128" width="6.109375" style="3" customWidth="1"/>
    <col min="5129" max="5129" width="6.5546875" style="3" customWidth="1"/>
    <col min="5130" max="5130" width="6.6640625" style="3" customWidth="1"/>
    <col min="5131" max="5376" width="9.109375" style="3"/>
    <col min="5377" max="5377" width="12.6640625" style="3" customWidth="1"/>
    <col min="5378" max="5378" width="6.88671875" style="3" customWidth="1"/>
    <col min="5379" max="5379" width="6.33203125" style="3" customWidth="1"/>
    <col min="5380" max="5380" width="6.109375" style="3" customWidth="1"/>
    <col min="5381" max="5381" width="11.88671875" style="3" customWidth="1"/>
    <col min="5382" max="5382" width="8.33203125" style="3" customWidth="1"/>
    <col min="5383" max="5383" width="4.88671875" style="3" customWidth="1"/>
    <col min="5384" max="5384" width="6.109375" style="3" customWidth="1"/>
    <col min="5385" max="5385" width="6.5546875" style="3" customWidth="1"/>
    <col min="5386" max="5386" width="6.6640625" style="3" customWidth="1"/>
    <col min="5387" max="5632" width="9.109375" style="3"/>
    <col min="5633" max="5633" width="12.6640625" style="3" customWidth="1"/>
    <col min="5634" max="5634" width="6.88671875" style="3" customWidth="1"/>
    <col min="5635" max="5635" width="6.33203125" style="3" customWidth="1"/>
    <col min="5636" max="5636" width="6.109375" style="3" customWidth="1"/>
    <col min="5637" max="5637" width="11.88671875" style="3" customWidth="1"/>
    <col min="5638" max="5638" width="8.33203125" style="3" customWidth="1"/>
    <col min="5639" max="5639" width="4.88671875" style="3" customWidth="1"/>
    <col min="5640" max="5640" width="6.109375" style="3" customWidth="1"/>
    <col min="5641" max="5641" width="6.5546875" style="3" customWidth="1"/>
    <col min="5642" max="5642" width="6.6640625" style="3" customWidth="1"/>
    <col min="5643" max="5888" width="9.109375" style="3"/>
    <col min="5889" max="5889" width="12.6640625" style="3" customWidth="1"/>
    <col min="5890" max="5890" width="6.88671875" style="3" customWidth="1"/>
    <col min="5891" max="5891" width="6.33203125" style="3" customWidth="1"/>
    <col min="5892" max="5892" width="6.109375" style="3" customWidth="1"/>
    <col min="5893" max="5893" width="11.88671875" style="3" customWidth="1"/>
    <col min="5894" max="5894" width="8.33203125" style="3" customWidth="1"/>
    <col min="5895" max="5895" width="4.88671875" style="3" customWidth="1"/>
    <col min="5896" max="5896" width="6.109375" style="3" customWidth="1"/>
    <col min="5897" max="5897" width="6.5546875" style="3" customWidth="1"/>
    <col min="5898" max="5898" width="6.6640625" style="3" customWidth="1"/>
    <col min="5899" max="6144" width="9.109375" style="3"/>
    <col min="6145" max="6145" width="12.6640625" style="3" customWidth="1"/>
    <col min="6146" max="6146" width="6.88671875" style="3" customWidth="1"/>
    <col min="6147" max="6147" width="6.33203125" style="3" customWidth="1"/>
    <col min="6148" max="6148" width="6.109375" style="3" customWidth="1"/>
    <col min="6149" max="6149" width="11.88671875" style="3" customWidth="1"/>
    <col min="6150" max="6150" width="8.33203125" style="3" customWidth="1"/>
    <col min="6151" max="6151" width="4.88671875" style="3" customWidth="1"/>
    <col min="6152" max="6152" width="6.109375" style="3" customWidth="1"/>
    <col min="6153" max="6153" width="6.5546875" style="3" customWidth="1"/>
    <col min="6154" max="6154" width="6.6640625" style="3" customWidth="1"/>
    <col min="6155" max="6400" width="9.109375" style="3"/>
    <col min="6401" max="6401" width="12.6640625" style="3" customWidth="1"/>
    <col min="6402" max="6402" width="6.88671875" style="3" customWidth="1"/>
    <col min="6403" max="6403" width="6.33203125" style="3" customWidth="1"/>
    <col min="6404" max="6404" width="6.109375" style="3" customWidth="1"/>
    <col min="6405" max="6405" width="11.88671875" style="3" customWidth="1"/>
    <col min="6406" max="6406" width="8.33203125" style="3" customWidth="1"/>
    <col min="6407" max="6407" width="4.88671875" style="3" customWidth="1"/>
    <col min="6408" max="6408" width="6.109375" style="3" customWidth="1"/>
    <col min="6409" max="6409" width="6.5546875" style="3" customWidth="1"/>
    <col min="6410" max="6410" width="6.6640625" style="3" customWidth="1"/>
    <col min="6411" max="6656" width="9.109375" style="3"/>
    <col min="6657" max="6657" width="12.6640625" style="3" customWidth="1"/>
    <col min="6658" max="6658" width="6.88671875" style="3" customWidth="1"/>
    <col min="6659" max="6659" width="6.33203125" style="3" customWidth="1"/>
    <col min="6660" max="6660" width="6.109375" style="3" customWidth="1"/>
    <col min="6661" max="6661" width="11.88671875" style="3" customWidth="1"/>
    <col min="6662" max="6662" width="8.33203125" style="3" customWidth="1"/>
    <col min="6663" max="6663" width="4.88671875" style="3" customWidth="1"/>
    <col min="6664" max="6664" width="6.109375" style="3" customWidth="1"/>
    <col min="6665" max="6665" width="6.5546875" style="3" customWidth="1"/>
    <col min="6666" max="6666" width="6.6640625" style="3" customWidth="1"/>
    <col min="6667" max="6912" width="9.109375" style="3"/>
    <col min="6913" max="6913" width="12.6640625" style="3" customWidth="1"/>
    <col min="6914" max="6914" width="6.88671875" style="3" customWidth="1"/>
    <col min="6915" max="6915" width="6.33203125" style="3" customWidth="1"/>
    <col min="6916" max="6916" width="6.109375" style="3" customWidth="1"/>
    <col min="6917" max="6917" width="11.88671875" style="3" customWidth="1"/>
    <col min="6918" max="6918" width="8.33203125" style="3" customWidth="1"/>
    <col min="6919" max="6919" width="4.88671875" style="3" customWidth="1"/>
    <col min="6920" max="6920" width="6.109375" style="3" customWidth="1"/>
    <col min="6921" max="6921" width="6.5546875" style="3" customWidth="1"/>
    <col min="6922" max="6922" width="6.6640625" style="3" customWidth="1"/>
    <col min="6923" max="7168" width="9.109375" style="3"/>
    <col min="7169" max="7169" width="12.6640625" style="3" customWidth="1"/>
    <col min="7170" max="7170" width="6.88671875" style="3" customWidth="1"/>
    <col min="7171" max="7171" width="6.33203125" style="3" customWidth="1"/>
    <col min="7172" max="7172" width="6.109375" style="3" customWidth="1"/>
    <col min="7173" max="7173" width="11.88671875" style="3" customWidth="1"/>
    <col min="7174" max="7174" width="8.33203125" style="3" customWidth="1"/>
    <col min="7175" max="7175" width="4.88671875" style="3" customWidth="1"/>
    <col min="7176" max="7176" width="6.109375" style="3" customWidth="1"/>
    <col min="7177" max="7177" width="6.5546875" style="3" customWidth="1"/>
    <col min="7178" max="7178" width="6.6640625" style="3" customWidth="1"/>
    <col min="7179" max="7424" width="9.109375" style="3"/>
    <col min="7425" max="7425" width="12.6640625" style="3" customWidth="1"/>
    <col min="7426" max="7426" width="6.88671875" style="3" customWidth="1"/>
    <col min="7427" max="7427" width="6.33203125" style="3" customWidth="1"/>
    <col min="7428" max="7428" width="6.109375" style="3" customWidth="1"/>
    <col min="7429" max="7429" width="11.88671875" style="3" customWidth="1"/>
    <col min="7430" max="7430" width="8.33203125" style="3" customWidth="1"/>
    <col min="7431" max="7431" width="4.88671875" style="3" customWidth="1"/>
    <col min="7432" max="7432" width="6.109375" style="3" customWidth="1"/>
    <col min="7433" max="7433" width="6.5546875" style="3" customWidth="1"/>
    <col min="7434" max="7434" width="6.6640625" style="3" customWidth="1"/>
    <col min="7435" max="7680" width="9.109375" style="3"/>
    <col min="7681" max="7681" width="12.6640625" style="3" customWidth="1"/>
    <col min="7682" max="7682" width="6.88671875" style="3" customWidth="1"/>
    <col min="7683" max="7683" width="6.33203125" style="3" customWidth="1"/>
    <col min="7684" max="7684" width="6.109375" style="3" customWidth="1"/>
    <col min="7685" max="7685" width="11.88671875" style="3" customWidth="1"/>
    <col min="7686" max="7686" width="8.33203125" style="3" customWidth="1"/>
    <col min="7687" max="7687" width="4.88671875" style="3" customWidth="1"/>
    <col min="7688" max="7688" width="6.109375" style="3" customWidth="1"/>
    <col min="7689" max="7689" width="6.5546875" style="3" customWidth="1"/>
    <col min="7690" max="7690" width="6.6640625" style="3" customWidth="1"/>
    <col min="7691" max="7936" width="9.109375" style="3"/>
    <col min="7937" max="7937" width="12.6640625" style="3" customWidth="1"/>
    <col min="7938" max="7938" width="6.88671875" style="3" customWidth="1"/>
    <col min="7939" max="7939" width="6.33203125" style="3" customWidth="1"/>
    <col min="7940" max="7940" width="6.109375" style="3" customWidth="1"/>
    <col min="7941" max="7941" width="11.88671875" style="3" customWidth="1"/>
    <col min="7942" max="7942" width="8.33203125" style="3" customWidth="1"/>
    <col min="7943" max="7943" width="4.88671875" style="3" customWidth="1"/>
    <col min="7944" max="7944" width="6.109375" style="3" customWidth="1"/>
    <col min="7945" max="7945" width="6.5546875" style="3" customWidth="1"/>
    <col min="7946" max="7946" width="6.6640625" style="3" customWidth="1"/>
    <col min="7947" max="8192" width="9.109375" style="3"/>
    <col min="8193" max="8193" width="12.6640625" style="3" customWidth="1"/>
    <col min="8194" max="8194" width="6.88671875" style="3" customWidth="1"/>
    <col min="8195" max="8195" width="6.33203125" style="3" customWidth="1"/>
    <col min="8196" max="8196" width="6.109375" style="3" customWidth="1"/>
    <col min="8197" max="8197" width="11.88671875" style="3" customWidth="1"/>
    <col min="8198" max="8198" width="8.33203125" style="3" customWidth="1"/>
    <col min="8199" max="8199" width="4.88671875" style="3" customWidth="1"/>
    <col min="8200" max="8200" width="6.109375" style="3" customWidth="1"/>
    <col min="8201" max="8201" width="6.5546875" style="3" customWidth="1"/>
    <col min="8202" max="8202" width="6.6640625" style="3" customWidth="1"/>
    <col min="8203" max="8448" width="9.109375" style="3"/>
    <col min="8449" max="8449" width="12.6640625" style="3" customWidth="1"/>
    <col min="8450" max="8450" width="6.88671875" style="3" customWidth="1"/>
    <col min="8451" max="8451" width="6.33203125" style="3" customWidth="1"/>
    <col min="8452" max="8452" width="6.109375" style="3" customWidth="1"/>
    <col min="8453" max="8453" width="11.88671875" style="3" customWidth="1"/>
    <col min="8454" max="8454" width="8.33203125" style="3" customWidth="1"/>
    <col min="8455" max="8455" width="4.88671875" style="3" customWidth="1"/>
    <col min="8456" max="8456" width="6.109375" style="3" customWidth="1"/>
    <col min="8457" max="8457" width="6.5546875" style="3" customWidth="1"/>
    <col min="8458" max="8458" width="6.6640625" style="3" customWidth="1"/>
    <col min="8459" max="8704" width="9.109375" style="3"/>
    <col min="8705" max="8705" width="12.6640625" style="3" customWidth="1"/>
    <col min="8706" max="8706" width="6.88671875" style="3" customWidth="1"/>
    <col min="8707" max="8707" width="6.33203125" style="3" customWidth="1"/>
    <col min="8708" max="8708" width="6.109375" style="3" customWidth="1"/>
    <col min="8709" max="8709" width="11.88671875" style="3" customWidth="1"/>
    <col min="8710" max="8710" width="8.33203125" style="3" customWidth="1"/>
    <col min="8711" max="8711" width="4.88671875" style="3" customWidth="1"/>
    <col min="8712" max="8712" width="6.109375" style="3" customWidth="1"/>
    <col min="8713" max="8713" width="6.5546875" style="3" customWidth="1"/>
    <col min="8714" max="8714" width="6.6640625" style="3" customWidth="1"/>
    <col min="8715" max="8960" width="9.109375" style="3"/>
    <col min="8961" max="8961" width="12.6640625" style="3" customWidth="1"/>
    <col min="8962" max="8962" width="6.88671875" style="3" customWidth="1"/>
    <col min="8963" max="8963" width="6.33203125" style="3" customWidth="1"/>
    <col min="8964" max="8964" width="6.109375" style="3" customWidth="1"/>
    <col min="8965" max="8965" width="11.88671875" style="3" customWidth="1"/>
    <col min="8966" max="8966" width="8.33203125" style="3" customWidth="1"/>
    <col min="8967" max="8967" width="4.88671875" style="3" customWidth="1"/>
    <col min="8968" max="8968" width="6.109375" style="3" customWidth="1"/>
    <col min="8969" max="8969" width="6.5546875" style="3" customWidth="1"/>
    <col min="8970" max="8970" width="6.6640625" style="3" customWidth="1"/>
    <col min="8971" max="9216" width="9.109375" style="3"/>
    <col min="9217" max="9217" width="12.6640625" style="3" customWidth="1"/>
    <col min="9218" max="9218" width="6.88671875" style="3" customWidth="1"/>
    <col min="9219" max="9219" width="6.33203125" style="3" customWidth="1"/>
    <col min="9220" max="9220" width="6.109375" style="3" customWidth="1"/>
    <col min="9221" max="9221" width="11.88671875" style="3" customWidth="1"/>
    <col min="9222" max="9222" width="8.33203125" style="3" customWidth="1"/>
    <col min="9223" max="9223" width="4.88671875" style="3" customWidth="1"/>
    <col min="9224" max="9224" width="6.109375" style="3" customWidth="1"/>
    <col min="9225" max="9225" width="6.5546875" style="3" customWidth="1"/>
    <col min="9226" max="9226" width="6.6640625" style="3" customWidth="1"/>
    <col min="9227" max="9472" width="9.109375" style="3"/>
    <col min="9473" max="9473" width="12.6640625" style="3" customWidth="1"/>
    <col min="9474" max="9474" width="6.88671875" style="3" customWidth="1"/>
    <col min="9475" max="9475" width="6.33203125" style="3" customWidth="1"/>
    <col min="9476" max="9476" width="6.109375" style="3" customWidth="1"/>
    <col min="9477" max="9477" width="11.88671875" style="3" customWidth="1"/>
    <col min="9478" max="9478" width="8.33203125" style="3" customWidth="1"/>
    <col min="9479" max="9479" width="4.88671875" style="3" customWidth="1"/>
    <col min="9480" max="9480" width="6.109375" style="3" customWidth="1"/>
    <col min="9481" max="9481" width="6.5546875" style="3" customWidth="1"/>
    <col min="9482" max="9482" width="6.6640625" style="3" customWidth="1"/>
    <col min="9483" max="9728" width="9.109375" style="3"/>
    <col min="9729" max="9729" width="12.6640625" style="3" customWidth="1"/>
    <col min="9730" max="9730" width="6.88671875" style="3" customWidth="1"/>
    <col min="9731" max="9731" width="6.33203125" style="3" customWidth="1"/>
    <col min="9732" max="9732" width="6.109375" style="3" customWidth="1"/>
    <col min="9733" max="9733" width="11.88671875" style="3" customWidth="1"/>
    <col min="9734" max="9734" width="8.33203125" style="3" customWidth="1"/>
    <col min="9735" max="9735" width="4.88671875" style="3" customWidth="1"/>
    <col min="9736" max="9736" width="6.109375" style="3" customWidth="1"/>
    <col min="9737" max="9737" width="6.5546875" style="3" customWidth="1"/>
    <col min="9738" max="9738" width="6.6640625" style="3" customWidth="1"/>
    <col min="9739" max="9984" width="9.109375" style="3"/>
    <col min="9985" max="9985" width="12.6640625" style="3" customWidth="1"/>
    <col min="9986" max="9986" width="6.88671875" style="3" customWidth="1"/>
    <col min="9987" max="9987" width="6.33203125" style="3" customWidth="1"/>
    <col min="9988" max="9988" width="6.109375" style="3" customWidth="1"/>
    <col min="9989" max="9989" width="11.88671875" style="3" customWidth="1"/>
    <col min="9990" max="9990" width="8.33203125" style="3" customWidth="1"/>
    <col min="9991" max="9991" width="4.88671875" style="3" customWidth="1"/>
    <col min="9992" max="9992" width="6.109375" style="3" customWidth="1"/>
    <col min="9993" max="9993" width="6.5546875" style="3" customWidth="1"/>
    <col min="9994" max="9994" width="6.6640625" style="3" customWidth="1"/>
    <col min="9995" max="10240" width="9.109375" style="3"/>
    <col min="10241" max="10241" width="12.6640625" style="3" customWidth="1"/>
    <col min="10242" max="10242" width="6.88671875" style="3" customWidth="1"/>
    <col min="10243" max="10243" width="6.33203125" style="3" customWidth="1"/>
    <col min="10244" max="10244" width="6.109375" style="3" customWidth="1"/>
    <col min="10245" max="10245" width="11.88671875" style="3" customWidth="1"/>
    <col min="10246" max="10246" width="8.33203125" style="3" customWidth="1"/>
    <col min="10247" max="10247" width="4.88671875" style="3" customWidth="1"/>
    <col min="10248" max="10248" width="6.109375" style="3" customWidth="1"/>
    <col min="10249" max="10249" width="6.5546875" style="3" customWidth="1"/>
    <col min="10250" max="10250" width="6.6640625" style="3" customWidth="1"/>
    <col min="10251" max="10496" width="9.109375" style="3"/>
    <col min="10497" max="10497" width="12.6640625" style="3" customWidth="1"/>
    <col min="10498" max="10498" width="6.88671875" style="3" customWidth="1"/>
    <col min="10499" max="10499" width="6.33203125" style="3" customWidth="1"/>
    <col min="10500" max="10500" width="6.109375" style="3" customWidth="1"/>
    <col min="10501" max="10501" width="11.88671875" style="3" customWidth="1"/>
    <col min="10502" max="10502" width="8.33203125" style="3" customWidth="1"/>
    <col min="10503" max="10503" width="4.88671875" style="3" customWidth="1"/>
    <col min="10504" max="10504" width="6.109375" style="3" customWidth="1"/>
    <col min="10505" max="10505" width="6.5546875" style="3" customWidth="1"/>
    <col min="10506" max="10506" width="6.6640625" style="3" customWidth="1"/>
    <col min="10507" max="10752" width="9.109375" style="3"/>
    <col min="10753" max="10753" width="12.6640625" style="3" customWidth="1"/>
    <col min="10754" max="10754" width="6.88671875" style="3" customWidth="1"/>
    <col min="10755" max="10755" width="6.33203125" style="3" customWidth="1"/>
    <col min="10756" max="10756" width="6.109375" style="3" customWidth="1"/>
    <col min="10757" max="10757" width="11.88671875" style="3" customWidth="1"/>
    <col min="10758" max="10758" width="8.33203125" style="3" customWidth="1"/>
    <col min="10759" max="10759" width="4.88671875" style="3" customWidth="1"/>
    <col min="10760" max="10760" width="6.109375" style="3" customWidth="1"/>
    <col min="10761" max="10761" width="6.5546875" style="3" customWidth="1"/>
    <col min="10762" max="10762" width="6.6640625" style="3" customWidth="1"/>
    <col min="10763" max="11008" width="9.109375" style="3"/>
    <col min="11009" max="11009" width="12.6640625" style="3" customWidth="1"/>
    <col min="11010" max="11010" width="6.88671875" style="3" customWidth="1"/>
    <col min="11011" max="11011" width="6.33203125" style="3" customWidth="1"/>
    <col min="11012" max="11012" width="6.109375" style="3" customWidth="1"/>
    <col min="11013" max="11013" width="11.88671875" style="3" customWidth="1"/>
    <col min="11014" max="11014" width="8.33203125" style="3" customWidth="1"/>
    <col min="11015" max="11015" width="4.88671875" style="3" customWidth="1"/>
    <col min="11016" max="11016" width="6.109375" style="3" customWidth="1"/>
    <col min="11017" max="11017" width="6.5546875" style="3" customWidth="1"/>
    <col min="11018" max="11018" width="6.6640625" style="3" customWidth="1"/>
    <col min="11019" max="11264" width="9.109375" style="3"/>
    <col min="11265" max="11265" width="12.6640625" style="3" customWidth="1"/>
    <col min="11266" max="11266" width="6.88671875" style="3" customWidth="1"/>
    <col min="11267" max="11267" width="6.33203125" style="3" customWidth="1"/>
    <col min="11268" max="11268" width="6.109375" style="3" customWidth="1"/>
    <col min="11269" max="11269" width="11.88671875" style="3" customWidth="1"/>
    <col min="11270" max="11270" width="8.33203125" style="3" customWidth="1"/>
    <col min="11271" max="11271" width="4.88671875" style="3" customWidth="1"/>
    <col min="11272" max="11272" width="6.109375" style="3" customWidth="1"/>
    <col min="11273" max="11273" width="6.5546875" style="3" customWidth="1"/>
    <col min="11274" max="11274" width="6.6640625" style="3" customWidth="1"/>
    <col min="11275" max="11520" width="9.109375" style="3"/>
    <col min="11521" max="11521" width="12.6640625" style="3" customWidth="1"/>
    <col min="11522" max="11522" width="6.88671875" style="3" customWidth="1"/>
    <col min="11523" max="11523" width="6.33203125" style="3" customWidth="1"/>
    <col min="11524" max="11524" width="6.109375" style="3" customWidth="1"/>
    <col min="11525" max="11525" width="11.88671875" style="3" customWidth="1"/>
    <col min="11526" max="11526" width="8.33203125" style="3" customWidth="1"/>
    <col min="11527" max="11527" width="4.88671875" style="3" customWidth="1"/>
    <col min="11528" max="11528" width="6.109375" style="3" customWidth="1"/>
    <col min="11529" max="11529" width="6.5546875" style="3" customWidth="1"/>
    <col min="11530" max="11530" width="6.6640625" style="3" customWidth="1"/>
    <col min="11531" max="11776" width="9.109375" style="3"/>
    <col min="11777" max="11777" width="12.6640625" style="3" customWidth="1"/>
    <col min="11778" max="11778" width="6.88671875" style="3" customWidth="1"/>
    <col min="11779" max="11779" width="6.33203125" style="3" customWidth="1"/>
    <col min="11780" max="11780" width="6.109375" style="3" customWidth="1"/>
    <col min="11781" max="11781" width="11.88671875" style="3" customWidth="1"/>
    <col min="11782" max="11782" width="8.33203125" style="3" customWidth="1"/>
    <col min="11783" max="11783" width="4.88671875" style="3" customWidth="1"/>
    <col min="11784" max="11784" width="6.109375" style="3" customWidth="1"/>
    <col min="11785" max="11785" width="6.5546875" style="3" customWidth="1"/>
    <col min="11786" max="11786" width="6.6640625" style="3" customWidth="1"/>
    <col min="11787" max="12032" width="9.109375" style="3"/>
    <col min="12033" max="12033" width="12.6640625" style="3" customWidth="1"/>
    <col min="12034" max="12034" width="6.88671875" style="3" customWidth="1"/>
    <col min="12035" max="12035" width="6.33203125" style="3" customWidth="1"/>
    <col min="12036" max="12036" width="6.109375" style="3" customWidth="1"/>
    <col min="12037" max="12037" width="11.88671875" style="3" customWidth="1"/>
    <col min="12038" max="12038" width="8.33203125" style="3" customWidth="1"/>
    <col min="12039" max="12039" width="4.88671875" style="3" customWidth="1"/>
    <col min="12040" max="12040" width="6.109375" style="3" customWidth="1"/>
    <col min="12041" max="12041" width="6.5546875" style="3" customWidth="1"/>
    <col min="12042" max="12042" width="6.6640625" style="3" customWidth="1"/>
    <col min="12043" max="12288" width="9.109375" style="3"/>
    <col min="12289" max="12289" width="12.6640625" style="3" customWidth="1"/>
    <col min="12290" max="12290" width="6.88671875" style="3" customWidth="1"/>
    <col min="12291" max="12291" width="6.33203125" style="3" customWidth="1"/>
    <col min="12292" max="12292" width="6.109375" style="3" customWidth="1"/>
    <col min="12293" max="12293" width="11.88671875" style="3" customWidth="1"/>
    <col min="12294" max="12294" width="8.33203125" style="3" customWidth="1"/>
    <col min="12295" max="12295" width="4.88671875" style="3" customWidth="1"/>
    <col min="12296" max="12296" width="6.109375" style="3" customWidth="1"/>
    <col min="12297" max="12297" width="6.5546875" style="3" customWidth="1"/>
    <col min="12298" max="12298" width="6.6640625" style="3" customWidth="1"/>
    <col min="12299" max="12544" width="9.109375" style="3"/>
    <col min="12545" max="12545" width="12.6640625" style="3" customWidth="1"/>
    <col min="12546" max="12546" width="6.88671875" style="3" customWidth="1"/>
    <col min="12547" max="12547" width="6.33203125" style="3" customWidth="1"/>
    <col min="12548" max="12548" width="6.109375" style="3" customWidth="1"/>
    <col min="12549" max="12549" width="11.88671875" style="3" customWidth="1"/>
    <col min="12550" max="12550" width="8.33203125" style="3" customWidth="1"/>
    <col min="12551" max="12551" width="4.88671875" style="3" customWidth="1"/>
    <col min="12552" max="12552" width="6.109375" style="3" customWidth="1"/>
    <col min="12553" max="12553" width="6.5546875" style="3" customWidth="1"/>
    <col min="12554" max="12554" width="6.6640625" style="3" customWidth="1"/>
    <col min="12555" max="12800" width="9.109375" style="3"/>
    <col min="12801" max="12801" width="12.6640625" style="3" customWidth="1"/>
    <col min="12802" max="12802" width="6.88671875" style="3" customWidth="1"/>
    <col min="12803" max="12803" width="6.33203125" style="3" customWidth="1"/>
    <col min="12804" max="12804" width="6.109375" style="3" customWidth="1"/>
    <col min="12805" max="12805" width="11.88671875" style="3" customWidth="1"/>
    <col min="12806" max="12806" width="8.33203125" style="3" customWidth="1"/>
    <col min="12807" max="12807" width="4.88671875" style="3" customWidth="1"/>
    <col min="12808" max="12808" width="6.109375" style="3" customWidth="1"/>
    <col min="12809" max="12809" width="6.5546875" style="3" customWidth="1"/>
    <col min="12810" max="12810" width="6.6640625" style="3" customWidth="1"/>
    <col min="12811" max="13056" width="9.109375" style="3"/>
    <col min="13057" max="13057" width="12.6640625" style="3" customWidth="1"/>
    <col min="13058" max="13058" width="6.88671875" style="3" customWidth="1"/>
    <col min="13059" max="13059" width="6.33203125" style="3" customWidth="1"/>
    <col min="13060" max="13060" width="6.109375" style="3" customWidth="1"/>
    <col min="13061" max="13061" width="11.88671875" style="3" customWidth="1"/>
    <col min="13062" max="13062" width="8.33203125" style="3" customWidth="1"/>
    <col min="13063" max="13063" width="4.88671875" style="3" customWidth="1"/>
    <col min="13064" max="13064" width="6.109375" style="3" customWidth="1"/>
    <col min="13065" max="13065" width="6.5546875" style="3" customWidth="1"/>
    <col min="13066" max="13066" width="6.6640625" style="3" customWidth="1"/>
    <col min="13067" max="13312" width="9.109375" style="3"/>
    <col min="13313" max="13313" width="12.6640625" style="3" customWidth="1"/>
    <col min="13314" max="13314" width="6.88671875" style="3" customWidth="1"/>
    <col min="13315" max="13315" width="6.33203125" style="3" customWidth="1"/>
    <col min="13316" max="13316" width="6.109375" style="3" customWidth="1"/>
    <col min="13317" max="13317" width="11.88671875" style="3" customWidth="1"/>
    <col min="13318" max="13318" width="8.33203125" style="3" customWidth="1"/>
    <col min="13319" max="13319" width="4.88671875" style="3" customWidth="1"/>
    <col min="13320" max="13320" width="6.109375" style="3" customWidth="1"/>
    <col min="13321" max="13321" width="6.5546875" style="3" customWidth="1"/>
    <col min="13322" max="13322" width="6.6640625" style="3" customWidth="1"/>
    <col min="13323" max="13568" width="9.109375" style="3"/>
    <col min="13569" max="13569" width="12.6640625" style="3" customWidth="1"/>
    <col min="13570" max="13570" width="6.88671875" style="3" customWidth="1"/>
    <col min="13571" max="13571" width="6.33203125" style="3" customWidth="1"/>
    <col min="13572" max="13572" width="6.109375" style="3" customWidth="1"/>
    <col min="13573" max="13573" width="11.88671875" style="3" customWidth="1"/>
    <col min="13574" max="13574" width="8.33203125" style="3" customWidth="1"/>
    <col min="13575" max="13575" width="4.88671875" style="3" customWidth="1"/>
    <col min="13576" max="13576" width="6.109375" style="3" customWidth="1"/>
    <col min="13577" max="13577" width="6.5546875" style="3" customWidth="1"/>
    <col min="13578" max="13578" width="6.6640625" style="3" customWidth="1"/>
    <col min="13579" max="13824" width="9.109375" style="3"/>
    <col min="13825" max="13825" width="12.6640625" style="3" customWidth="1"/>
    <col min="13826" max="13826" width="6.88671875" style="3" customWidth="1"/>
    <col min="13827" max="13827" width="6.33203125" style="3" customWidth="1"/>
    <col min="13828" max="13828" width="6.109375" style="3" customWidth="1"/>
    <col min="13829" max="13829" width="11.88671875" style="3" customWidth="1"/>
    <col min="13830" max="13830" width="8.33203125" style="3" customWidth="1"/>
    <col min="13831" max="13831" width="4.88671875" style="3" customWidth="1"/>
    <col min="13832" max="13832" width="6.109375" style="3" customWidth="1"/>
    <col min="13833" max="13833" width="6.5546875" style="3" customWidth="1"/>
    <col min="13834" max="13834" width="6.6640625" style="3" customWidth="1"/>
    <col min="13835" max="14080" width="9.109375" style="3"/>
    <col min="14081" max="14081" width="12.6640625" style="3" customWidth="1"/>
    <col min="14082" max="14082" width="6.88671875" style="3" customWidth="1"/>
    <col min="14083" max="14083" width="6.33203125" style="3" customWidth="1"/>
    <col min="14084" max="14084" width="6.109375" style="3" customWidth="1"/>
    <col min="14085" max="14085" width="11.88671875" style="3" customWidth="1"/>
    <col min="14086" max="14086" width="8.33203125" style="3" customWidth="1"/>
    <col min="14087" max="14087" width="4.88671875" style="3" customWidth="1"/>
    <col min="14088" max="14088" width="6.109375" style="3" customWidth="1"/>
    <col min="14089" max="14089" width="6.5546875" style="3" customWidth="1"/>
    <col min="14090" max="14090" width="6.6640625" style="3" customWidth="1"/>
    <col min="14091" max="14336" width="9.109375" style="3"/>
    <col min="14337" max="14337" width="12.6640625" style="3" customWidth="1"/>
    <col min="14338" max="14338" width="6.88671875" style="3" customWidth="1"/>
    <col min="14339" max="14339" width="6.33203125" style="3" customWidth="1"/>
    <col min="14340" max="14340" width="6.109375" style="3" customWidth="1"/>
    <col min="14341" max="14341" width="11.88671875" style="3" customWidth="1"/>
    <col min="14342" max="14342" width="8.33203125" style="3" customWidth="1"/>
    <col min="14343" max="14343" width="4.88671875" style="3" customWidth="1"/>
    <col min="14344" max="14344" width="6.109375" style="3" customWidth="1"/>
    <col min="14345" max="14345" width="6.5546875" style="3" customWidth="1"/>
    <col min="14346" max="14346" width="6.6640625" style="3" customWidth="1"/>
    <col min="14347" max="14592" width="9.109375" style="3"/>
    <col min="14593" max="14593" width="12.6640625" style="3" customWidth="1"/>
    <col min="14594" max="14594" width="6.88671875" style="3" customWidth="1"/>
    <col min="14595" max="14595" width="6.33203125" style="3" customWidth="1"/>
    <col min="14596" max="14596" width="6.109375" style="3" customWidth="1"/>
    <col min="14597" max="14597" width="11.88671875" style="3" customWidth="1"/>
    <col min="14598" max="14598" width="8.33203125" style="3" customWidth="1"/>
    <col min="14599" max="14599" width="4.88671875" style="3" customWidth="1"/>
    <col min="14600" max="14600" width="6.109375" style="3" customWidth="1"/>
    <col min="14601" max="14601" width="6.5546875" style="3" customWidth="1"/>
    <col min="14602" max="14602" width="6.6640625" style="3" customWidth="1"/>
    <col min="14603" max="14848" width="9.109375" style="3"/>
    <col min="14849" max="14849" width="12.6640625" style="3" customWidth="1"/>
    <col min="14850" max="14850" width="6.88671875" style="3" customWidth="1"/>
    <col min="14851" max="14851" width="6.33203125" style="3" customWidth="1"/>
    <col min="14852" max="14852" width="6.109375" style="3" customWidth="1"/>
    <col min="14853" max="14853" width="11.88671875" style="3" customWidth="1"/>
    <col min="14854" max="14854" width="8.33203125" style="3" customWidth="1"/>
    <col min="14855" max="14855" width="4.88671875" style="3" customWidth="1"/>
    <col min="14856" max="14856" width="6.109375" style="3" customWidth="1"/>
    <col min="14857" max="14857" width="6.5546875" style="3" customWidth="1"/>
    <col min="14858" max="14858" width="6.6640625" style="3" customWidth="1"/>
    <col min="14859" max="15104" width="9.109375" style="3"/>
    <col min="15105" max="15105" width="12.6640625" style="3" customWidth="1"/>
    <col min="15106" max="15106" width="6.88671875" style="3" customWidth="1"/>
    <col min="15107" max="15107" width="6.33203125" style="3" customWidth="1"/>
    <col min="15108" max="15108" width="6.109375" style="3" customWidth="1"/>
    <col min="15109" max="15109" width="11.88671875" style="3" customWidth="1"/>
    <col min="15110" max="15110" width="8.33203125" style="3" customWidth="1"/>
    <col min="15111" max="15111" width="4.88671875" style="3" customWidth="1"/>
    <col min="15112" max="15112" width="6.109375" style="3" customWidth="1"/>
    <col min="15113" max="15113" width="6.5546875" style="3" customWidth="1"/>
    <col min="15114" max="15114" width="6.6640625" style="3" customWidth="1"/>
    <col min="15115" max="15360" width="9.109375" style="3"/>
    <col min="15361" max="15361" width="12.6640625" style="3" customWidth="1"/>
    <col min="15362" max="15362" width="6.88671875" style="3" customWidth="1"/>
    <col min="15363" max="15363" width="6.33203125" style="3" customWidth="1"/>
    <col min="15364" max="15364" width="6.109375" style="3" customWidth="1"/>
    <col min="15365" max="15365" width="11.88671875" style="3" customWidth="1"/>
    <col min="15366" max="15366" width="8.33203125" style="3" customWidth="1"/>
    <col min="15367" max="15367" width="4.88671875" style="3" customWidth="1"/>
    <col min="15368" max="15368" width="6.109375" style="3" customWidth="1"/>
    <col min="15369" max="15369" width="6.5546875" style="3" customWidth="1"/>
    <col min="15370" max="15370" width="6.6640625" style="3" customWidth="1"/>
    <col min="15371" max="15616" width="9.109375" style="3"/>
    <col min="15617" max="15617" width="12.6640625" style="3" customWidth="1"/>
    <col min="15618" max="15618" width="6.88671875" style="3" customWidth="1"/>
    <col min="15619" max="15619" width="6.33203125" style="3" customWidth="1"/>
    <col min="15620" max="15620" width="6.109375" style="3" customWidth="1"/>
    <col min="15621" max="15621" width="11.88671875" style="3" customWidth="1"/>
    <col min="15622" max="15622" width="8.33203125" style="3" customWidth="1"/>
    <col min="15623" max="15623" width="4.88671875" style="3" customWidth="1"/>
    <col min="15624" max="15624" width="6.109375" style="3" customWidth="1"/>
    <col min="15625" max="15625" width="6.5546875" style="3" customWidth="1"/>
    <col min="15626" max="15626" width="6.6640625" style="3" customWidth="1"/>
    <col min="15627" max="15872" width="9.109375" style="3"/>
    <col min="15873" max="15873" width="12.6640625" style="3" customWidth="1"/>
    <col min="15874" max="15874" width="6.88671875" style="3" customWidth="1"/>
    <col min="15875" max="15875" width="6.33203125" style="3" customWidth="1"/>
    <col min="15876" max="15876" width="6.109375" style="3" customWidth="1"/>
    <col min="15877" max="15877" width="11.88671875" style="3" customWidth="1"/>
    <col min="15878" max="15878" width="8.33203125" style="3" customWidth="1"/>
    <col min="15879" max="15879" width="4.88671875" style="3" customWidth="1"/>
    <col min="15880" max="15880" width="6.109375" style="3" customWidth="1"/>
    <col min="15881" max="15881" width="6.5546875" style="3" customWidth="1"/>
    <col min="15882" max="15882" width="6.6640625" style="3" customWidth="1"/>
    <col min="15883" max="16128" width="9.109375" style="3"/>
    <col min="16129" max="16129" width="12.6640625" style="3" customWidth="1"/>
    <col min="16130" max="16130" width="6.88671875" style="3" customWidth="1"/>
    <col min="16131" max="16131" width="6.33203125" style="3" customWidth="1"/>
    <col min="16132" max="16132" width="6.109375" style="3" customWidth="1"/>
    <col min="16133" max="16133" width="11.88671875" style="3" customWidth="1"/>
    <col min="16134" max="16134" width="8.33203125" style="3" customWidth="1"/>
    <col min="16135" max="16135" width="4.88671875" style="3" customWidth="1"/>
    <col min="16136" max="16136" width="6.109375" style="3" customWidth="1"/>
    <col min="16137" max="16137" width="6.5546875" style="3" customWidth="1"/>
    <col min="16138" max="16138" width="6.6640625" style="3" customWidth="1"/>
    <col min="16139" max="16384" width="9.109375" style="3"/>
  </cols>
  <sheetData>
    <row r="1" spans="1:7" ht="15" x14ac:dyDescent="0.5">
      <c r="A1" s="2" t="s">
        <v>111</v>
      </c>
      <c r="B1" s="4"/>
    </row>
    <row r="2" spans="1:7" ht="15" x14ac:dyDescent="0.5">
      <c r="A2" s="2" t="s">
        <v>112</v>
      </c>
      <c r="B2" s="4"/>
    </row>
    <row r="3" spans="1:7" x14ac:dyDescent="0.4">
      <c r="A3" s="2" t="s">
        <v>113</v>
      </c>
      <c r="B3" s="8"/>
    </row>
    <row r="4" spans="1:7" x14ac:dyDescent="0.4">
      <c r="A4" s="2" t="s">
        <v>114</v>
      </c>
      <c r="B4" s="8"/>
    </row>
    <row r="5" spans="1:7" x14ac:dyDescent="0.4">
      <c r="A5" s="2" t="s">
        <v>115</v>
      </c>
      <c r="B5" s="8"/>
      <c r="C5" s="8"/>
      <c r="D5" s="8"/>
      <c r="E5" s="8"/>
      <c r="F5" s="8"/>
      <c r="G5" s="8"/>
    </row>
    <row r="6" spans="1:7" x14ac:dyDescent="0.4">
      <c r="A6" s="19" t="s">
        <v>116</v>
      </c>
      <c r="B6" s="8"/>
      <c r="F6" s="14"/>
      <c r="G6" s="14"/>
    </row>
    <row r="7" spans="1:7" x14ac:dyDescent="0.4">
      <c r="A7" s="8"/>
      <c r="B7" s="20"/>
    </row>
    <row r="8" spans="1:7" x14ac:dyDescent="0.4">
      <c r="A8" s="7" t="s">
        <v>21</v>
      </c>
      <c r="B8" s="20"/>
    </row>
    <row r="9" spans="1:7" x14ac:dyDescent="0.4">
      <c r="A9" s="7" t="s">
        <v>117</v>
      </c>
    </row>
    <row r="10" spans="1:7" ht="15" customHeight="1" x14ac:dyDescent="0.4">
      <c r="A10" s="7" t="s">
        <v>75</v>
      </c>
    </row>
    <row r="11" spans="1:7" x14ac:dyDescent="0.4">
      <c r="A11" s="8"/>
    </row>
    <row r="12" spans="1:7" ht="15" x14ac:dyDescent="0.5">
      <c r="A12" s="59" t="s">
        <v>60</v>
      </c>
      <c r="B12" s="9">
        <v>0.15</v>
      </c>
      <c r="C12" s="9"/>
      <c r="D12" s="9"/>
      <c r="E12" s="9"/>
    </row>
    <row r="13" spans="1:7" ht="18" x14ac:dyDescent="0.5">
      <c r="A13" s="22" t="s">
        <v>76</v>
      </c>
      <c r="B13" s="5">
        <v>0.05</v>
      </c>
      <c r="C13" s="9"/>
      <c r="D13" s="9"/>
      <c r="E13" s="9"/>
    </row>
    <row r="14" spans="1:7" ht="15" x14ac:dyDescent="0.5">
      <c r="A14" s="22" t="s">
        <v>22</v>
      </c>
      <c r="B14" s="23">
        <v>0.8</v>
      </c>
      <c r="C14" s="24"/>
      <c r="D14" s="24"/>
      <c r="E14" s="24"/>
    </row>
    <row r="15" spans="1:7" ht="15" x14ac:dyDescent="0.5">
      <c r="A15" s="21"/>
      <c r="B15" s="23"/>
      <c r="C15" s="24"/>
      <c r="D15" s="24"/>
      <c r="E15" s="24"/>
    </row>
    <row r="16" spans="1:7" ht="15" x14ac:dyDescent="0.5">
      <c r="A16" s="21" t="s">
        <v>59</v>
      </c>
      <c r="B16" s="22">
        <f>B12*B14+B13*(1-B14)</f>
        <v>0.13</v>
      </c>
      <c r="C16" s="24"/>
      <c r="D16" s="24"/>
      <c r="E16" s="24"/>
    </row>
    <row r="17" spans="1:6" ht="15" x14ac:dyDescent="0.5">
      <c r="A17" s="21"/>
      <c r="B17" s="23"/>
      <c r="C17" s="24"/>
      <c r="D17" s="24"/>
      <c r="E17" s="24"/>
    </row>
    <row r="18" spans="1:6" ht="15" x14ac:dyDescent="0.5">
      <c r="A18" s="21" t="s">
        <v>1</v>
      </c>
      <c r="B18" s="23"/>
      <c r="C18" s="24"/>
      <c r="D18" s="24"/>
      <c r="E18" s="24"/>
    </row>
    <row r="19" spans="1:6" ht="18" x14ac:dyDescent="0.5">
      <c r="A19" s="22" t="s">
        <v>77</v>
      </c>
      <c r="B19" s="23"/>
      <c r="C19" s="9"/>
      <c r="D19" s="9"/>
      <c r="E19" s="55">
        <f>(1-B12)*B14</f>
        <v>0.68</v>
      </c>
      <c r="F19" s="25"/>
    </row>
    <row r="20" spans="1:6" x14ac:dyDescent="0.4">
      <c r="A20" s="5"/>
      <c r="B20" s="5"/>
      <c r="C20" s="9"/>
      <c r="D20"/>
      <c r="E20" s="24"/>
    </row>
    <row r="21" spans="1:6" ht="15" x14ac:dyDescent="0.5">
      <c r="A21" s="22" t="s">
        <v>12</v>
      </c>
      <c r="B21" s="10"/>
      <c r="C21" s="9"/>
      <c r="D21" s="9"/>
      <c r="E21" s="9"/>
    </row>
    <row r="22" spans="1:6" ht="15" x14ac:dyDescent="0.5">
      <c r="A22" s="22" t="s">
        <v>78</v>
      </c>
      <c r="B22"/>
      <c r="C22"/>
      <c r="D22"/>
      <c r="E22" s="26">
        <f>B12*B14/B16</f>
        <v>0.92307692307692302</v>
      </c>
    </row>
    <row r="24" spans="1:6" ht="15" x14ac:dyDescent="0.5">
      <c r="A24" s="31" t="s">
        <v>23</v>
      </c>
    </row>
    <row r="25" spans="1:6" ht="15" x14ac:dyDescent="0.5">
      <c r="A25" s="32" t="s">
        <v>118</v>
      </c>
    </row>
    <row r="26" spans="1:6" ht="15" x14ac:dyDescent="0.5">
      <c r="A26" s="32" t="s">
        <v>24</v>
      </c>
    </row>
  </sheetData>
  <phoneticPr fontId="2" type="noConversion"/>
  <pageMargins left="0.75" right="0.75" top="1" bottom="1" header="0.5" footer="0.5"/>
  <pageSetup paperSize="9" scale="9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4"/>
  <sheetViews>
    <sheetView topLeftCell="A9" zoomScaleNormal="100" workbookViewId="0">
      <selection activeCell="B38" sqref="B38"/>
    </sheetView>
  </sheetViews>
  <sheetFormatPr defaultColWidth="9.109375" defaultRowHeight="12.3" x14ac:dyDescent="0.4"/>
  <cols>
    <col min="1" max="1" width="14" style="3" customWidth="1"/>
    <col min="2" max="2" width="9.5546875" style="3" customWidth="1"/>
    <col min="3" max="3" width="9.109375" style="3"/>
    <col min="4" max="4" width="7.5546875" style="3" customWidth="1"/>
    <col min="5" max="5" width="11.109375" style="3" customWidth="1"/>
    <col min="6" max="6" width="8.109375" style="3" customWidth="1"/>
    <col min="7" max="7" width="5.5546875" style="3" customWidth="1"/>
    <col min="8" max="8" width="6.5546875" style="3" customWidth="1"/>
    <col min="9" max="9" width="9.88671875" style="3" customWidth="1"/>
    <col min="10" max="10" width="7.6640625" style="3" customWidth="1"/>
    <col min="11" max="256" width="9.109375" style="3"/>
    <col min="257" max="257" width="14" style="3" customWidth="1"/>
    <col min="258" max="258" width="9.5546875" style="3" customWidth="1"/>
    <col min="259" max="259" width="9.109375" style="3"/>
    <col min="260" max="260" width="7.5546875" style="3" customWidth="1"/>
    <col min="261" max="261" width="11.109375" style="3" customWidth="1"/>
    <col min="262" max="262" width="8.109375" style="3" customWidth="1"/>
    <col min="263" max="263" width="5.5546875" style="3" customWidth="1"/>
    <col min="264" max="264" width="6.5546875" style="3" customWidth="1"/>
    <col min="265" max="265" width="9.88671875" style="3" customWidth="1"/>
    <col min="266" max="266" width="7.6640625" style="3" customWidth="1"/>
    <col min="267" max="512" width="9.109375" style="3"/>
    <col min="513" max="513" width="14" style="3" customWidth="1"/>
    <col min="514" max="514" width="9.5546875" style="3" customWidth="1"/>
    <col min="515" max="515" width="9.109375" style="3"/>
    <col min="516" max="516" width="7.5546875" style="3" customWidth="1"/>
    <col min="517" max="517" width="11.109375" style="3" customWidth="1"/>
    <col min="518" max="518" width="8.109375" style="3" customWidth="1"/>
    <col min="519" max="519" width="5.5546875" style="3" customWidth="1"/>
    <col min="520" max="520" width="6.5546875" style="3" customWidth="1"/>
    <col min="521" max="521" width="9.88671875" style="3" customWidth="1"/>
    <col min="522" max="522" width="7.6640625" style="3" customWidth="1"/>
    <col min="523" max="768" width="9.109375" style="3"/>
    <col min="769" max="769" width="14" style="3" customWidth="1"/>
    <col min="770" max="770" width="9.5546875" style="3" customWidth="1"/>
    <col min="771" max="771" width="9.109375" style="3"/>
    <col min="772" max="772" width="7.5546875" style="3" customWidth="1"/>
    <col min="773" max="773" width="11.109375" style="3" customWidth="1"/>
    <col min="774" max="774" width="8.109375" style="3" customWidth="1"/>
    <col min="775" max="775" width="5.5546875" style="3" customWidth="1"/>
    <col min="776" max="776" width="6.5546875" style="3" customWidth="1"/>
    <col min="777" max="777" width="9.88671875" style="3" customWidth="1"/>
    <col min="778" max="778" width="7.6640625" style="3" customWidth="1"/>
    <col min="779" max="1024" width="9.109375" style="3"/>
    <col min="1025" max="1025" width="14" style="3" customWidth="1"/>
    <col min="1026" max="1026" width="9.5546875" style="3" customWidth="1"/>
    <col min="1027" max="1027" width="9.109375" style="3"/>
    <col min="1028" max="1028" width="7.5546875" style="3" customWidth="1"/>
    <col min="1029" max="1029" width="11.109375" style="3" customWidth="1"/>
    <col min="1030" max="1030" width="8.109375" style="3" customWidth="1"/>
    <col min="1031" max="1031" width="5.5546875" style="3" customWidth="1"/>
    <col min="1032" max="1032" width="6.5546875" style="3" customWidth="1"/>
    <col min="1033" max="1033" width="9.88671875" style="3" customWidth="1"/>
    <col min="1034" max="1034" width="7.6640625" style="3" customWidth="1"/>
    <col min="1035" max="1280" width="9.109375" style="3"/>
    <col min="1281" max="1281" width="14" style="3" customWidth="1"/>
    <col min="1282" max="1282" width="9.5546875" style="3" customWidth="1"/>
    <col min="1283" max="1283" width="9.109375" style="3"/>
    <col min="1284" max="1284" width="7.5546875" style="3" customWidth="1"/>
    <col min="1285" max="1285" width="11.109375" style="3" customWidth="1"/>
    <col min="1286" max="1286" width="8.109375" style="3" customWidth="1"/>
    <col min="1287" max="1287" width="5.5546875" style="3" customWidth="1"/>
    <col min="1288" max="1288" width="6.5546875" style="3" customWidth="1"/>
    <col min="1289" max="1289" width="9.88671875" style="3" customWidth="1"/>
    <col min="1290" max="1290" width="7.6640625" style="3" customWidth="1"/>
    <col min="1291" max="1536" width="9.109375" style="3"/>
    <col min="1537" max="1537" width="14" style="3" customWidth="1"/>
    <col min="1538" max="1538" width="9.5546875" style="3" customWidth="1"/>
    <col min="1539" max="1539" width="9.109375" style="3"/>
    <col min="1540" max="1540" width="7.5546875" style="3" customWidth="1"/>
    <col min="1541" max="1541" width="11.109375" style="3" customWidth="1"/>
    <col min="1542" max="1542" width="8.109375" style="3" customWidth="1"/>
    <col min="1543" max="1543" width="5.5546875" style="3" customWidth="1"/>
    <col min="1544" max="1544" width="6.5546875" style="3" customWidth="1"/>
    <col min="1545" max="1545" width="9.88671875" style="3" customWidth="1"/>
    <col min="1546" max="1546" width="7.6640625" style="3" customWidth="1"/>
    <col min="1547" max="1792" width="9.109375" style="3"/>
    <col min="1793" max="1793" width="14" style="3" customWidth="1"/>
    <col min="1794" max="1794" width="9.5546875" style="3" customWidth="1"/>
    <col min="1795" max="1795" width="9.109375" style="3"/>
    <col min="1796" max="1796" width="7.5546875" style="3" customWidth="1"/>
    <col min="1797" max="1797" width="11.109375" style="3" customWidth="1"/>
    <col min="1798" max="1798" width="8.109375" style="3" customWidth="1"/>
    <col min="1799" max="1799" width="5.5546875" style="3" customWidth="1"/>
    <col min="1800" max="1800" width="6.5546875" style="3" customWidth="1"/>
    <col min="1801" max="1801" width="9.88671875" style="3" customWidth="1"/>
    <col min="1802" max="1802" width="7.6640625" style="3" customWidth="1"/>
    <col min="1803" max="2048" width="9.109375" style="3"/>
    <col min="2049" max="2049" width="14" style="3" customWidth="1"/>
    <col min="2050" max="2050" width="9.5546875" style="3" customWidth="1"/>
    <col min="2051" max="2051" width="9.109375" style="3"/>
    <col min="2052" max="2052" width="7.5546875" style="3" customWidth="1"/>
    <col min="2053" max="2053" width="11.109375" style="3" customWidth="1"/>
    <col min="2054" max="2054" width="8.109375" style="3" customWidth="1"/>
    <col min="2055" max="2055" width="5.5546875" style="3" customWidth="1"/>
    <col min="2056" max="2056" width="6.5546875" style="3" customWidth="1"/>
    <col min="2057" max="2057" width="9.88671875" style="3" customWidth="1"/>
    <col min="2058" max="2058" width="7.6640625" style="3" customWidth="1"/>
    <col min="2059" max="2304" width="9.109375" style="3"/>
    <col min="2305" max="2305" width="14" style="3" customWidth="1"/>
    <col min="2306" max="2306" width="9.5546875" style="3" customWidth="1"/>
    <col min="2307" max="2307" width="9.109375" style="3"/>
    <col min="2308" max="2308" width="7.5546875" style="3" customWidth="1"/>
    <col min="2309" max="2309" width="11.109375" style="3" customWidth="1"/>
    <col min="2310" max="2310" width="8.109375" style="3" customWidth="1"/>
    <col min="2311" max="2311" width="5.5546875" style="3" customWidth="1"/>
    <col min="2312" max="2312" width="6.5546875" style="3" customWidth="1"/>
    <col min="2313" max="2313" width="9.88671875" style="3" customWidth="1"/>
    <col min="2314" max="2314" width="7.6640625" style="3" customWidth="1"/>
    <col min="2315" max="2560" width="9.109375" style="3"/>
    <col min="2561" max="2561" width="14" style="3" customWidth="1"/>
    <col min="2562" max="2562" width="9.5546875" style="3" customWidth="1"/>
    <col min="2563" max="2563" width="9.109375" style="3"/>
    <col min="2564" max="2564" width="7.5546875" style="3" customWidth="1"/>
    <col min="2565" max="2565" width="11.109375" style="3" customWidth="1"/>
    <col min="2566" max="2566" width="8.109375" style="3" customWidth="1"/>
    <col min="2567" max="2567" width="5.5546875" style="3" customWidth="1"/>
    <col min="2568" max="2568" width="6.5546875" style="3" customWidth="1"/>
    <col min="2569" max="2569" width="9.88671875" style="3" customWidth="1"/>
    <col min="2570" max="2570" width="7.6640625" style="3" customWidth="1"/>
    <col min="2571" max="2816" width="9.109375" style="3"/>
    <col min="2817" max="2817" width="14" style="3" customWidth="1"/>
    <col min="2818" max="2818" width="9.5546875" style="3" customWidth="1"/>
    <col min="2819" max="2819" width="9.109375" style="3"/>
    <col min="2820" max="2820" width="7.5546875" style="3" customWidth="1"/>
    <col min="2821" max="2821" width="11.109375" style="3" customWidth="1"/>
    <col min="2822" max="2822" width="8.109375" style="3" customWidth="1"/>
    <col min="2823" max="2823" width="5.5546875" style="3" customWidth="1"/>
    <col min="2824" max="2824" width="6.5546875" style="3" customWidth="1"/>
    <col min="2825" max="2825" width="9.88671875" style="3" customWidth="1"/>
    <col min="2826" max="2826" width="7.6640625" style="3" customWidth="1"/>
    <col min="2827" max="3072" width="9.109375" style="3"/>
    <col min="3073" max="3073" width="14" style="3" customWidth="1"/>
    <col min="3074" max="3074" width="9.5546875" style="3" customWidth="1"/>
    <col min="3075" max="3075" width="9.109375" style="3"/>
    <col min="3076" max="3076" width="7.5546875" style="3" customWidth="1"/>
    <col min="3077" max="3077" width="11.109375" style="3" customWidth="1"/>
    <col min="3078" max="3078" width="8.109375" style="3" customWidth="1"/>
    <col min="3079" max="3079" width="5.5546875" style="3" customWidth="1"/>
    <col min="3080" max="3080" width="6.5546875" style="3" customWidth="1"/>
    <col min="3081" max="3081" width="9.88671875" style="3" customWidth="1"/>
    <col min="3082" max="3082" width="7.6640625" style="3" customWidth="1"/>
    <col min="3083" max="3328" width="9.109375" style="3"/>
    <col min="3329" max="3329" width="14" style="3" customWidth="1"/>
    <col min="3330" max="3330" width="9.5546875" style="3" customWidth="1"/>
    <col min="3331" max="3331" width="9.109375" style="3"/>
    <col min="3332" max="3332" width="7.5546875" style="3" customWidth="1"/>
    <col min="3333" max="3333" width="11.109375" style="3" customWidth="1"/>
    <col min="3334" max="3334" width="8.109375" style="3" customWidth="1"/>
    <col min="3335" max="3335" width="5.5546875" style="3" customWidth="1"/>
    <col min="3336" max="3336" width="6.5546875" style="3" customWidth="1"/>
    <col min="3337" max="3337" width="9.88671875" style="3" customWidth="1"/>
    <col min="3338" max="3338" width="7.6640625" style="3" customWidth="1"/>
    <col min="3339" max="3584" width="9.109375" style="3"/>
    <col min="3585" max="3585" width="14" style="3" customWidth="1"/>
    <col min="3586" max="3586" width="9.5546875" style="3" customWidth="1"/>
    <col min="3587" max="3587" width="9.109375" style="3"/>
    <col min="3588" max="3588" width="7.5546875" style="3" customWidth="1"/>
    <col min="3589" max="3589" width="11.109375" style="3" customWidth="1"/>
    <col min="3590" max="3590" width="8.109375" style="3" customWidth="1"/>
    <col min="3591" max="3591" width="5.5546875" style="3" customWidth="1"/>
    <col min="3592" max="3592" width="6.5546875" style="3" customWidth="1"/>
    <col min="3593" max="3593" width="9.88671875" style="3" customWidth="1"/>
    <col min="3594" max="3594" width="7.6640625" style="3" customWidth="1"/>
    <col min="3595" max="3840" width="9.109375" style="3"/>
    <col min="3841" max="3841" width="14" style="3" customWidth="1"/>
    <col min="3842" max="3842" width="9.5546875" style="3" customWidth="1"/>
    <col min="3843" max="3843" width="9.109375" style="3"/>
    <col min="3844" max="3844" width="7.5546875" style="3" customWidth="1"/>
    <col min="3845" max="3845" width="11.109375" style="3" customWidth="1"/>
    <col min="3846" max="3846" width="8.109375" style="3" customWidth="1"/>
    <col min="3847" max="3847" width="5.5546875" style="3" customWidth="1"/>
    <col min="3848" max="3848" width="6.5546875" style="3" customWidth="1"/>
    <col min="3849" max="3849" width="9.88671875" style="3" customWidth="1"/>
    <col min="3850" max="3850" width="7.6640625" style="3" customWidth="1"/>
    <col min="3851" max="4096" width="9.109375" style="3"/>
    <col min="4097" max="4097" width="14" style="3" customWidth="1"/>
    <col min="4098" max="4098" width="9.5546875" style="3" customWidth="1"/>
    <col min="4099" max="4099" width="9.109375" style="3"/>
    <col min="4100" max="4100" width="7.5546875" style="3" customWidth="1"/>
    <col min="4101" max="4101" width="11.109375" style="3" customWidth="1"/>
    <col min="4102" max="4102" width="8.109375" style="3" customWidth="1"/>
    <col min="4103" max="4103" width="5.5546875" style="3" customWidth="1"/>
    <col min="4104" max="4104" width="6.5546875" style="3" customWidth="1"/>
    <col min="4105" max="4105" width="9.88671875" style="3" customWidth="1"/>
    <col min="4106" max="4106" width="7.6640625" style="3" customWidth="1"/>
    <col min="4107" max="4352" width="9.109375" style="3"/>
    <col min="4353" max="4353" width="14" style="3" customWidth="1"/>
    <col min="4354" max="4354" width="9.5546875" style="3" customWidth="1"/>
    <col min="4355" max="4355" width="9.109375" style="3"/>
    <col min="4356" max="4356" width="7.5546875" style="3" customWidth="1"/>
    <col min="4357" max="4357" width="11.109375" style="3" customWidth="1"/>
    <col min="4358" max="4358" width="8.109375" style="3" customWidth="1"/>
    <col min="4359" max="4359" width="5.5546875" style="3" customWidth="1"/>
    <col min="4360" max="4360" width="6.5546875" style="3" customWidth="1"/>
    <col min="4361" max="4361" width="9.88671875" style="3" customWidth="1"/>
    <col min="4362" max="4362" width="7.6640625" style="3" customWidth="1"/>
    <col min="4363" max="4608" width="9.109375" style="3"/>
    <col min="4609" max="4609" width="14" style="3" customWidth="1"/>
    <col min="4610" max="4610" width="9.5546875" style="3" customWidth="1"/>
    <col min="4611" max="4611" width="9.109375" style="3"/>
    <col min="4612" max="4612" width="7.5546875" style="3" customWidth="1"/>
    <col min="4613" max="4613" width="11.109375" style="3" customWidth="1"/>
    <col min="4614" max="4614" width="8.109375" style="3" customWidth="1"/>
    <col min="4615" max="4615" width="5.5546875" style="3" customWidth="1"/>
    <col min="4616" max="4616" width="6.5546875" style="3" customWidth="1"/>
    <col min="4617" max="4617" width="9.88671875" style="3" customWidth="1"/>
    <col min="4618" max="4618" width="7.6640625" style="3" customWidth="1"/>
    <col min="4619" max="4864" width="9.109375" style="3"/>
    <col min="4865" max="4865" width="14" style="3" customWidth="1"/>
    <col min="4866" max="4866" width="9.5546875" style="3" customWidth="1"/>
    <col min="4867" max="4867" width="9.109375" style="3"/>
    <col min="4868" max="4868" width="7.5546875" style="3" customWidth="1"/>
    <col min="4869" max="4869" width="11.109375" style="3" customWidth="1"/>
    <col min="4870" max="4870" width="8.109375" style="3" customWidth="1"/>
    <col min="4871" max="4871" width="5.5546875" style="3" customWidth="1"/>
    <col min="4872" max="4872" width="6.5546875" style="3" customWidth="1"/>
    <col min="4873" max="4873" width="9.88671875" style="3" customWidth="1"/>
    <col min="4874" max="4874" width="7.6640625" style="3" customWidth="1"/>
    <col min="4875" max="5120" width="9.109375" style="3"/>
    <col min="5121" max="5121" width="14" style="3" customWidth="1"/>
    <col min="5122" max="5122" width="9.5546875" style="3" customWidth="1"/>
    <col min="5123" max="5123" width="9.109375" style="3"/>
    <col min="5124" max="5124" width="7.5546875" style="3" customWidth="1"/>
    <col min="5125" max="5125" width="11.109375" style="3" customWidth="1"/>
    <col min="5126" max="5126" width="8.109375" style="3" customWidth="1"/>
    <col min="5127" max="5127" width="5.5546875" style="3" customWidth="1"/>
    <col min="5128" max="5128" width="6.5546875" style="3" customWidth="1"/>
    <col min="5129" max="5129" width="9.88671875" style="3" customWidth="1"/>
    <col min="5130" max="5130" width="7.6640625" style="3" customWidth="1"/>
    <col min="5131" max="5376" width="9.109375" style="3"/>
    <col min="5377" max="5377" width="14" style="3" customWidth="1"/>
    <col min="5378" max="5378" width="9.5546875" style="3" customWidth="1"/>
    <col min="5379" max="5379" width="9.109375" style="3"/>
    <col min="5380" max="5380" width="7.5546875" style="3" customWidth="1"/>
    <col min="5381" max="5381" width="11.109375" style="3" customWidth="1"/>
    <col min="5382" max="5382" width="8.109375" style="3" customWidth="1"/>
    <col min="5383" max="5383" width="5.5546875" style="3" customWidth="1"/>
    <col min="5384" max="5384" width="6.5546875" style="3" customWidth="1"/>
    <col min="5385" max="5385" width="9.88671875" style="3" customWidth="1"/>
    <col min="5386" max="5386" width="7.6640625" style="3" customWidth="1"/>
    <col min="5387" max="5632" width="9.109375" style="3"/>
    <col min="5633" max="5633" width="14" style="3" customWidth="1"/>
    <col min="5634" max="5634" width="9.5546875" style="3" customWidth="1"/>
    <col min="5635" max="5635" width="9.109375" style="3"/>
    <col min="5636" max="5636" width="7.5546875" style="3" customWidth="1"/>
    <col min="5637" max="5637" width="11.109375" style="3" customWidth="1"/>
    <col min="5638" max="5638" width="8.109375" style="3" customWidth="1"/>
    <col min="5639" max="5639" width="5.5546875" style="3" customWidth="1"/>
    <col min="5640" max="5640" width="6.5546875" style="3" customWidth="1"/>
    <col min="5641" max="5641" width="9.88671875" style="3" customWidth="1"/>
    <col min="5642" max="5642" width="7.6640625" style="3" customWidth="1"/>
    <col min="5643" max="5888" width="9.109375" style="3"/>
    <col min="5889" max="5889" width="14" style="3" customWidth="1"/>
    <col min="5890" max="5890" width="9.5546875" style="3" customWidth="1"/>
    <col min="5891" max="5891" width="9.109375" style="3"/>
    <col min="5892" max="5892" width="7.5546875" style="3" customWidth="1"/>
    <col min="5893" max="5893" width="11.109375" style="3" customWidth="1"/>
    <col min="5894" max="5894" width="8.109375" style="3" customWidth="1"/>
    <col min="5895" max="5895" width="5.5546875" style="3" customWidth="1"/>
    <col min="5896" max="5896" width="6.5546875" style="3" customWidth="1"/>
    <col min="5897" max="5897" width="9.88671875" style="3" customWidth="1"/>
    <col min="5898" max="5898" width="7.6640625" style="3" customWidth="1"/>
    <col min="5899" max="6144" width="9.109375" style="3"/>
    <col min="6145" max="6145" width="14" style="3" customWidth="1"/>
    <col min="6146" max="6146" width="9.5546875" style="3" customWidth="1"/>
    <col min="6147" max="6147" width="9.109375" style="3"/>
    <col min="6148" max="6148" width="7.5546875" style="3" customWidth="1"/>
    <col min="6149" max="6149" width="11.109375" style="3" customWidth="1"/>
    <col min="6150" max="6150" width="8.109375" style="3" customWidth="1"/>
    <col min="6151" max="6151" width="5.5546875" style="3" customWidth="1"/>
    <col min="6152" max="6152" width="6.5546875" style="3" customWidth="1"/>
    <col min="6153" max="6153" width="9.88671875" style="3" customWidth="1"/>
    <col min="6154" max="6154" width="7.6640625" style="3" customWidth="1"/>
    <col min="6155" max="6400" width="9.109375" style="3"/>
    <col min="6401" max="6401" width="14" style="3" customWidth="1"/>
    <col min="6402" max="6402" width="9.5546875" style="3" customWidth="1"/>
    <col min="6403" max="6403" width="9.109375" style="3"/>
    <col min="6404" max="6404" width="7.5546875" style="3" customWidth="1"/>
    <col min="6405" max="6405" width="11.109375" style="3" customWidth="1"/>
    <col min="6406" max="6406" width="8.109375" style="3" customWidth="1"/>
    <col min="6407" max="6407" width="5.5546875" style="3" customWidth="1"/>
    <col min="6408" max="6408" width="6.5546875" style="3" customWidth="1"/>
    <col min="6409" max="6409" width="9.88671875" style="3" customWidth="1"/>
    <col min="6410" max="6410" width="7.6640625" style="3" customWidth="1"/>
    <col min="6411" max="6656" width="9.109375" style="3"/>
    <col min="6657" max="6657" width="14" style="3" customWidth="1"/>
    <col min="6658" max="6658" width="9.5546875" style="3" customWidth="1"/>
    <col min="6659" max="6659" width="9.109375" style="3"/>
    <col min="6660" max="6660" width="7.5546875" style="3" customWidth="1"/>
    <col min="6661" max="6661" width="11.109375" style="3" customWidth="1"/>
    <col min="6662" max="6662" width="8.109375" style="3" customWidth="1"/>
    <col min="6663" max="6663" width="5.5546875" style="3" customWidth="1"/>
    <col min="6664" max="6664" width="6.5546875" style="3" customWidth="1"/>
    <col min="6665" max="6665" width="9.88671875" style="3" customWidth="1"/>
    <col min="6666" max="6666" width="7.6640625" style="3" customWidth="1"/>
    <col min="6667" max="6912" width="9.109375" style="3"/>
    <col min="6913" max="6913" width="14" style="3" customWidth="1"/>
    <col min="6914" max="6914" width="9.5546875" style="3" customWidth="1"/>
    <col min="6915" max="6915" width="9.109375" style="3"/>
    <col min="6916" max="6916" width="7.5546875" style="3" customWidth="1"/>
    <col min="6917" max="6917" width="11.109375" style="3" customWidth="1"/>
    <col min="6918" max="6918" width="8.109375" style="3" customWidth="1"/>
    <col min="6919" max="6919" width="5.5546875" style="3" customWidth="1"/>
    <col min="6920" max="6920" width="6.5546875" style="3" customWidth="1"/>
    <col min="6921" max="6921" width="9.88671875" style="3" customWidth="1"/>
    <col min="6922" max="6922" width="7.6640625" style="3" customWidth="1"/>
    <col min="6923" max="7168" width="9.109375" style="3"/>
    <col min="7169" max="7169" width="14" style="3" customWidth="1"/>
    <col min="7170" max="7170" width="9.5546875" style="3" customWidth="1"/>
    <col min="7171" max="7171" width="9.109375" style="3"/>
    <col min="7172" max="7172" width="7.5546875" style="3" customWidth="1"/>
    <col min="7173" max="7173" width="11.109375" style="3" customWidth="1"/>
    <col min="7174" max="7174" width="8.109375" style="3" customWidth="1"/>
    <col min="7175" max="7175" width="5.5546875" style="3" customWidth="1"/>
    <col min="7176" max="7176" width="6.5546875" style="3" customWidth="1"/>
    <col min="7177" max="7177" width="9.88671875" style="3" customWidth="1"/>
    <col min="7178" max="7178" width="7.6640625" style="3" customWidth="1"/>
    <col min="7179" max="7424" width="9.109375" style="3"/>
    <col min="7425" max="7425" width="14" style="3" customWidth="1"/>
    <col min="7426" max="7426" width="9.5546875" style="3" customWidth="1"/>
    <col min="7427" max="7427" width="9.109375" style="3"/>
    <col min="7428" max="7428" width="7.5546875" style="3" customWidth="1"/>
    <col min="7429" max="7429" width="11.109375" style="3" customWidth="1"/>
    <col min="7430" max="7430" width="8.109375" style="3" customWidth="1"/>
    <col min="7431" max="7431" width="5.5546875" style="3" customWidth="1"/>
    <col min="7432" max="7432" width="6.5546875" style="3" customWidth="1"/>
    <col min="7433" max="7433" width="9.88671875" style="3" customWidth="1"/>
    <col min="7434" max="7434" width="7.6640625" style="3" customWidth="1"/>
    <col min="7435" max="7680" width="9.109375" style="3"/>
    <col min="7681" max="7681" width="14" style="3" customWidth="1"/>
    <col min="7682" max="7682" width="9.5546875" style="3" customWidth="1"/>
    <col min="7683" max="7683" width="9.109375" style="3"/>
    <col min="7684" max="7684" width="7.5546875" style="3" customWidth="1"/>
    <col min="7685" max="7685" width="11.109375" style="3" customWidth="1"/>
    <col min="7686" max="7686" width="8.109375" style="3" customWidth="1"/>
    <col min="7687" max="7687" width="5.5546875" style="3" customWidth="1"/>
    <col min="7688" max="7688" width="6.5546875" style="3" customWidth="1"/>
    <col min="7689" max="7689" width="9.88671875" style="3" customWidth="1"/>
    <col min="7690" max="7690" width="7.6640625" style="3" customWidth="1"/>
    <col min="7691" max="7936" width="9.109375" style="3"/>
    <col min="7937" max="7937" width="14" style="3" customWidth="1"/>
    <col min="7938" max="7938" width="9.5546875" style="3" customWidth="1"/>
    <col min="7939" max="7939" width="9.109375" style="3"/>
    <col min="7940" max="7940" width="7.5546875" style="3" customWidth="1"/>
    <col min="7941" max="7941" width="11.109375" style="3" customWidth="1"/>
    <col min="7942" max="7942" width="8.109375" style="3" customWidth="1"/>
    <col min="7943" max="7943" width="5.5546875" style="3" customWidth="1"/>
    <col min="7944" max="7944" width="6.5546875" style="3" customWidth="1"/>
    <col min="7945" max="7945" width="9.88671875" style="3" customWidth="1"/>
    <col min="7946" max="7946" width="7.6640625" style="3" customWidth="1"/>
    <col min="7947" max="8192" width="9.109375" style="3"/>
    <col min="8193" max="8193" width="14" style="3" customWidth="1"/>
    <col min="8194" max="8194" width="9.5546875" style="3" customWidth="1"/>
    <col min="8195" max="8195" width="9.109375" style="3"/>
    <col min="8196" max="8196" width="7.5546875" style="3" customWidth="1"/>
    <col min="8197" max="8197" width="11.109375" style="3" customWidth="1"/>
    <col min="8198" max="8198" width="8.109375" style="3" customWidth="1"/>
    <col min="8199" max="8199" width="5.5546875" style="3" customWidth="1"/>
    <col min="8200" max="8200" width="6.5546875" style="3" customWidth="1"/>
    <col min="8201" max="8201" width="9.88671875" style="3" customWidth="1"/>
    <col min="8202" max="8202" width="7.6640625" style="3" customWidth="1"/>
    <col min="8203" max="8448" width="9.109375" style="3"/>
    <col min="8449" max="8449" width="14" style="3" customWidth="1"/>
    <col min="8450" max="8450" width="9.5546875" style="3" customWidth="1"/>
    <col min="8451" max="8451" width="9.109375" style="3"/>
    <col min="8452" max="8452" width="7.5546875" style="3" customWidth="1"/>
    <col min="8453" max="8453" width="11.109375" style="3" customWidth="1"/>
    <col min="8454" max="8454" width="8.109375" style="3" customWidth="1"/>
    <col min="8455" max="8455" width="5.5546875" style="3" customWidth="1"/>
    <col min="8456" max="8456" width="6.5546875" style="3" customWidth="1"/>
    <col min="8457" max="8457" width="9.88671875" style="3" customWidth="1"/>
    <col min="8458" max="8458" width="7.6640625" style="3" customWidth="1"/>
    <col min="8459" max="8704" width="9.109375" style="3"/>
    <col min="8705" max="8705" width="14" style="3" customWidth="1"/>
    <col min="8706" max="8706" width="9.5546875" style="3" customWidth="1"/>
    <col min="8707" max="8707" width="9.109375" style="3"/>
    <col min="8708" max="8708" width="7.5546875" style="3" customWidth="1"/>
    <col min="8709" max="8709" width="11.109375" style="3" customWidth="1"/>
    <col min="8710" max="8710" width="8.109375" style="3" customWidth="1"/>
    <col min="8711" max="8711" width="5.5546875" style="3" customWidth="1"/>
    <col min="8712" max="8712" width="6.5546875" style="3" customWidth="1"/>
    <col min="8713" max="8713" width="9.88671875" style="3" customWidth="1"/>
    <col min="8714" max="8714" width="7.6640625" style="3" customWidth="1"/>
    <col min="8715" max="8960" width="9.109375" style="3"/>
    <col min="8961" max="8961" width="14" style="3" customWidth="1"/>
    <col min="8962" max="8962" width="9.5546875" style="3" customWidth="1"/>
    <col min="8963" max="8963" width="9.109375" style="3"/>
    <col min="8964" max="8964" width="7.5546875" style="3" customWidth="1"/>
    <col min="8965" max="8965" width="11.109375" style="3" customWidth="1"/>
    <col min="8966" max="8966" width="8.109375" style="3" customWidth="1"/>
    <col min="8967" max="8967" width="5.5546875" style="3" customWidth="1"/>
    <col min="8968" max="8968" width="6.5546875" style="3" customWidth="1"/>
    <col min="8969" max="8969" width="9.88671875" style="3" customWidth="1"/>
    <col min="8970" max="8970" width="7.6640625" style="3" customWidth="1"/>
    <col min="8971" max="9216" width="9.109375" style="3"/>
    <col min="9217" max="9217" width="14" style="3" customWidth="1"/>
    <col min="9218" max="9218" width="9.5546875" style="3" customWidth="1"/>
    <col min="9219" max="9219" width="9.109375" style="3"/>
    <col min="9220" max="9220" width="7.5546875" style="3" customWidth="1"/>
    <col min="9221" max="9221" width="11.109375" style="3" customWidth="1"/>
    <col min="9222" max="9222" width="8.109375" style="3" customWidth="1"/>
    <col min="9223" max="9223" width="5.5546875" style="3" customWidth="1"/>
    <col min="9224" max="9224" width="6.5546875" style="3" customWidth="1"/>
    <col min="9225" max="9225" width="9.88671875" style="3" customWidth="1"/>
    <col min="9226" max="9226" width="7.6640625" style="3" customWidth="1"/>
    <col min="9227" max="9472" width="9.109375" style="3"/>
    <col min="9473" max="9473" width="14" style="3" customWidth="1"/>
    <col min="9474" max="9474" width="9.5546875" style="3" customWidth="1"/>
    <col min="9475" max="9475" width="9.109375" style="3"/>
    <col min="9476" max="9476" width="7.5546875" style="3" customWidth="1"/>
    <col min="9477" max="9477" width="11.109375" style="3" customWidth="1"/>
    <col min="9478" max="9478" width="8.109375" style="3" customWidth="1"/>
    <col min="9479" max="9479" width="5.5546875" style="3" customWidth="1"/>
    <col min="9480" max="9480" width="6.5546875" style="3" customWidth="1"/>
    <col min="9481" max="9481" width="9.88671875" style="3" customWidth="1"/>
    <col min="9482" max="9482" width="7.6640625" style="3" customWidth="1"/>
    <col min="9483" max="9728" width="9.109375" style="3"/>
    <col min="9729" max="9729" width="14" style="3" customWidth="1"/>
    <col min="9730" max="9730" width="9.5546875" style="3" customWidth="1"/>
    <col min="9731" max="9731" width="9.109375" style="3"/>
    <col min="9732" max="9732" width="7.5546875" style="3" customWidth="1"/>
    <col min="9733" max="9733" width="11.109375" style="3" customWidth="1"/>
    <col min="9734" max="9734" width="8.109375" style="3" customWidth="1"/>
    <col min="9735" max="9735" width="5.5546875" style="3" customWidth="1"/>
    <col min="9736" max="9736" width="6.5546875" style="3" customWidth="1"/>
    <col min="9737" max="9737" width="9.88671875" style="3" customWidth="1"/>
    <col min="9738" max="9738" width="7.6640625" style="3" customWidth="1"/>
    <col min="9739" max="9984" width="9.109375" style="3"/>
    <col min="9985" max="9985" width="14" style="3" customWidth="1"/>
    <col min="9986" max="9986" width="9.5546875" style="3" customWidth="1"/>
    <col min="9987" max="9987" width="9.109375" style="3"/>
    <col min="9988" max="9988" width="7.5546875" style="3" customWidth="1"/>
    <col min="9989" max="9989" width="11.109375" style="3" customWidth="1"/>
    <col min="9990" max="9990" width="8.109375" style="3" customWidth="1"/>
    <col min="9991" max="9991" width="5.5546875" style="3" customWidth="1"/>
    <col min="9992" max="9992" width="6.5546875" style="3" customWidth="1"/>
    <col min="9993" max="9993" width="9.88671875" style="3" customWidth="1"/>
    <col min="9994" max="9994" width="7.6640625" style="3" customWidth="1"/>
    <col min="9995" max="10240" width="9.109375" style="3"/>
    <col min="10241" max="10241" width="14" style="3" customWidth="1"/>
    <col min="10242" max="10242" width="9.5546875" style="3" customWidth="1"/>
    <col min="10243" max="10243" width="9.109375" style="3"/>
    <col min="10244" max="10244" width="7.5546875" style="3" customWidth="1"/>
    <col min="10245" max="10245" width="11.109375" style="3" customWidth="1"/>
    <col min="10246" max="10246" width="8.109375" style="3" customWidth="1"/>
    <col min="10247" max="10247" width="5.5546875" style="3" customWidth="1"/>
    <col min="10248" max="10248" width="6.5546875" style="3" customWidth="1"/>
    <col min="10249" max="10249" width="9.88671875" style="3" customWidth="1"/>
    <col min="10250" max="10250" width="7.6640625" style="3" customWidth="1"/>
    <col min="10251" max="10496" width="9.109375" style="3"/>
    <col min="10497" max="10497" width="14" style="3" customWidth="1"/>
    <col min="10498" max="10498" width="9.5546875" style="3" customWidth="1"/>
    <col min="10499" max="10499" width="9.109375" style="3"/>
    <col min="10500" max="10500" width="7.5546875" style="3" customWidth="1"/>
    <col min="10501" max="10501" width="11.109375" style="3" customWidth="1"/>
    <col min="10502" max="10502" width="8.109375" style="3" customWidth="1"/>
    <col min="10503" max="10503" width="5.5546875" style="3" customWidth="1"/>
    <col min="10504" max="10504" width="6.5546875" style="3" customWidth="1"/>
    <col min="10505" max="10505" width="9.88671875" style="3" customWidth="1"/>
    <col min="10506" max="10506" width="7.6640625" style="3" customWidth="1"/>
    <col min="10507" max="10752" width="9.109375" style="3"/>
    <col min="10753" max="10753" width="14" style="3" customWidth="1"/>
    <col min="10754" max="10754" width="9.5546875" style="3" customWidth="1"/>
    <col min="10755" max="10755" width="9.109375" style="3"/>
    <col min="10756" max="10756" width="7.5546875" style="3" customWidth="1"/>
    <col min="10757" max="10757" width="11.109375" style="3" customWidth="1"/>
    <col min="10758" max="10758" width="8.109375" style="3" customWidth="1"/>
    <col min="10759" max="10759" width="5.5546875" style="3" customWidth="1"/>
    <col min="10760" max="10760" width="6.5546875" style="3" customWidth="1"/>
    <col min="10761" max="10761" width="9.88671875" style="3" customWidth="1"/>
    <col min="10762" max="10762" width="7.6640625" style="3" customWidth="1"/>
    <col min="10763" max="11008" width="9.109375" style="3"/>
    <col min="11009" max="11009" width="14" style="3" customWidth="1"/>
    <col min="11010" max="11010" width="9.5546875" style="3" customWidth="1"/>
    <col min="11011" max="11011" width="9.109375" style="3"/>
    <col min="11012" max="11012" width="7.5546875" style="3" customWidth="1"/>
    <col min="11013" max="11013" width="11.109375" style="3" customWidth="1"/>
    <col min="11014" max="11014" width="8.109375" style="3" customWidth="1"/>
    <col min="11015" max="11015" width="5.5546875" style="3" customWidth="1"/>
    <col min="11016" max="11016" width="6.5546875" style="3" customWidth="1"/>
    <col min="11017" max="11017" width="9.88671875" style="3" customWidth="1"/>
    <col min="11018" max="11018" width="7.6640625" style="3" customWidth="1"/>
    <col min="11019" max="11264" width="9.109375" style="3"/>
    <col min="11265" max="11265" width="14" style="3" customWidth="1"/>
    <col min="11266" max="11266" width="9.5546875" style="3" customWidth="1"/>
    <col min="11267" max="11267" width="9.109375" style="3"/>
    <col min="11268" max="11268" width="7.5546875" style="3" customWidth="1"/>
    <col min="11269" max="11269" width="11.109375" style="3" customWidth="1"/>
    <col min="11270" max="11270" width="8.109375" style="3" customWidth="1"/>
    <col min="11271" max="11271" width="5.5546875" style="3" customWidth="1"/>
    <col min="11272" max="11272" width="6.5546875" style="3" customWidth="1"/>
    <col min="11273" max="11273" width="9.88671875" style="3" customWidth="1"/>
    <col min="11274" max="11274" width="7.6640625" style="3" customWidth="1"/>
    <col min="11275" max="11520" width="9.109375" style="3"/>
    <col min="11521" max="11521" width="14" style="3" customWidth="1"/>
    <col min="11522" max="11522" width="9.5546875" style="3" customWidth="1"/>
    <col min="11523" max="11523" width="9.109375" style="3"/>
    <col min="11524" max="11524" width="7.5546875" style="3" customWidth="1"/>
    <col min="11525" max="11525" width="11.109375" style="3" customWidth="1"/>
    <col min="11526" max="11526" width="8.109375" style="3" customWidth="1"/>
    <col min="11527" max="11527" width="5.5546875" style="3" customWidth="1"/>
    <col min="11528" max="11528" width="6.5546875" style="3" customWidth="1"/>
    <col min="11529" max="11529" width="9.88671875" style="3" customWidth="1"/>
    <col min="11530" max="11530" width="7.6640625" style="3" customWidth="1"/>
    <col min="11531" max="11776" width="9.109375" style="3"/>
    <col min="11777" max="11777" width="14" style="3" customWidth="1"/>
    <col min="11778" max="11778" width="9.5546875" style="3" customWidth="1"/>
    <col min="11779" max="11779" width="9.109375" style="3"/>
    <col min="11780" max="11780" width="7.5546875" style="3" customWidth="1"/>
    <col min="11781" max="11781" width="11.109375" style="3" customWidth="1"/>
    <col min="11782" max="11782" width="8.109375" style="3" customWidth="1"/>
    <col min="11783" max="11783" width="5.5546875" style="3" customWidth="1"/>
    <col min="11784" max="11784" width="6.5546875" style="3" customWidth="1"/>
    <col min="11785" max="11785" width="9.88671875" style="3" customWidth="1"/>
    <col min="11786" max="11786" width="7.6640625" style="3" customWidth="1"/>
    <col min="11787" max="12032" width="9.109375" style="3"/>
    <col min="12033" max="12033" width="14" style="3" customWidth="1"/>
    <col min="12034" max="12034" width="9.5546875" style="3" customWidth="1"/>
    <col min="12035" max="12035" width="9.109375" style="3"/>
    <col min="12036" max="12036" width="7.5546875" style="3" customWidth="1"/>
    <col min="12037" max="12037" width="11.109375" style="3" customWidth="1"/>
    <col min="12038" max="12038" width="8.109375" style="3" customWidth="1"/>
    <col min="12039" max="12039" width="5.5546875" style="3" customWidth="1"/>
    <col min="12040" max="12040" width="6.5546875" style="3" customWidth="1"/>
    <col min="12041" max="12041" width="9.88671875" style="3" customWidth="1"/>
    <col min="12042" max="12042" width="7.6640625" style="3" customWidth="1"/>
    <col min="12043" max="12288" width="9.109375" style="3"/>
    <col min="12289" max="12289" width="14" style="3" customWidth="1"/>
    <col min="12290" max="12290" width="9.5546875" style="3" customWidth="1"/>
    <col min="12291" max="12291" width="9.109375" style="3"/>
    <col min="12292" max="12292" width="7.5546875" style="3" customWidth="1"/>
    <col min="12293" max="12293" width="11.109375" style="3" customWidth="1"/>
    <col min="12294" max="12294" width="8.109375" style="3" customWidth="1"/>
    <col min="12295" max="12295" width="5.5546875" style="3" customWidth="1"/>
    <col min="12296" max="12296" width="6.5546875" style="3" customWidth="1"/>
    <col min="12297" max="12297" width="9.88671875" style="3" customWidth="1"/>
    <col min="12298" max="12298" width="7.6640625" style="3" customWidth="1"/>
    <col min="12299" max="12544" width="9.109375" style="3"/>
    <col min="12545" max="12545" width="14" style="3" customWidth="1"/>
    <col min="12546" max="12546" width="9.5546875" style="3" customWidth="1"/>
    <col min="12547" max="12547" width="9.109375" style="3"/>
    <col min="12548" max="12548" width="7.5546875" style="3" customWidth="1"/>
    <col min="12549" max="12549" width="11.109375" style="3" customWidth="1"/>
    <col min="12550" max="12550" width="8.109375" style="3" customWidth="1"/>
    <col min="12551" max="12551" width="5.5546875" style="3" customWidth="1"/>
    <col min="12552" max="12552" width="6.5546875" style="3" customWidth="1"/>
    <col min="12553" max="12553" width="9.88671875" style="3" customWidth="1"/>
    <col min="12554" max="12554" width="7.6640625" style="3" customWidth="1"/>
    <col min="12555" max="12800" width="9.109375" style="3"/>
    <col min="12801" max="12801" width="14" style="3" customWidth="1"/>
    <col min="12802" max="12802" width="9.5546875" style="3" customWidth="1"/>
    <col min="12803" max="12803" width="9.109375" style="3"/>
    <col min="12804" max="12804" width="7.5546875" style="3" customWidth="1"/>
    <col min="12805" max="12805" width="11.109375" style="3" customWidth="1"/>
    <col min="12806" max="12806" width="8.109375" style="3" customWidth="1"/>
    <col min="12807" max="12807" width="5.5546875" style="3" customWidth="1"/>
    <col min="12808" max="12808" width="6.5546875" style="3" customWidth="1"/>
    <col min="12809" max="12809" width="9.88671875" style="3" customWidth="1"/>
    <col min="12810" max="12810" width="7.6640625" style="3" customWidth="1"/>
    <col min="12811" max="13056" width="9.109375" style="3"/>
    <col min="13057" max="13057" width="14" style="3" customWidth="1"/>
    <col min="13058" max="13058" width="9.5546875" style="3" customWidth="1"/>
    <col min="13059" max="13059" width="9.109375" style="3"/>
    <col min="13060" max="13060" width="7.5546875" style="3" customWidth="1"/>
    <col min="13061" max="13061" width="11.109375" style="3" customWidth="1"/>
    <col min="13062" max="13062" width="8.109375" style="3" customWidth="1"/>
    <col min="13063" max="13063" width="5.5546875" style="3" customWidth="1"/>
    <col min="13064" max="13064" width="6.5546875" style="3" customWidth="1"/>
    <col min="13065" max="13065" width="9.88671875" style="3" customWidth="1"/>
    <col min="13066" max="13066" width="7.6640625" style="3" customWidth="1"/>
    <col min="13067" max="13312" width="9.109375" style="3"/>
    <col min="13313" max="13313" width="14" style="3" customWidth="1"/>
    <col min="13314" max="13314" width="9.5546875" style="3" customWidth="1"/>
    <col min="13315" max="13315" width="9.109375" style="3"/>
    <col min="13316" max="13316" width="7.5546875" style="3" customWidth="1"/>
    <col min="13317" max="13317" width="11.109375" style="3" customWidth="1"/>
    <col min="13318" max="13318" width="8.109375" style="3" customWidth="1"/>
    <col min="13319" max="13319" width="5.5546875" style="3" customWidth="1"/>
    <col min="13320" max="13320" width="6.5546875" style="3" customWidth="1"/>
    <col min="13321" max="13321" width="9.88671875" style="3" customWidth="1"/>
    <col min="13322" max="13322" width="7.6640625" style="3" customWidth="1"/>
    <col min="13323" max="13568" width="9.109375" style="3"/>
    <col min="13569" max="13569" width="14" style="3" customWidth="1"/>
    <col min="13570" max="13570" width="9.5546875" style="3" customWidth="1"/>
    <col min="13571" max="13571" width="9.109375" style="3"/>
    <col min="13572" max="13572" width="7.5546875" style="3" customWidth="1"/>
    <col min="13573" max="13573" width="11.109375" style="3" customWidth="1"/>
    <col min="13574" max="13574" width="8.109375" style="3" customWidth="1"/>
    <col min="13575" max="13575" width="5.5546875" style="3" customWidth="1"/>
    <col min="13576" max="13576" width="6.5546875" style="3" customWidth="1"/>
    <col min="13577" max="13577" width="9.88671875" style="3" customWidth="1"/>
    <col min="13578" max="13578" width="7.6640625" style="3" customWidth="1"/>
    <col min="13579" max="13824" width="9.109375" style="3"/>
    <col min="13825" max="13825" width="14" style="3" customWidth="1"/>
    <col min="13826" max="13826" width="9.5546875" style="3" customWidth="1"/>
    <col min="13827" max="13827" width="9.109375" style="3"/>
    <col min="13828" max="13828" width="7.5546875" style="3" customWidth="1"/>
    <col min="13829" max="13829" width="11.109375" style="3" customWidth="1"/>
    <col min="13830" max="13830" width="8.109375" style="3" customWidth="1"/>
    <col min="13831" max="13831" width="5.5546875" style="3" customWidth="1"/>
    <col min="13832" max="13832" width="6.5546875" style="3" customWidth="1"/>
    <col min="13833" max="13833" width="9.88671875" style="3" customWidth="1"/>
    <col min="13834" max="13834" width="7.6640625" style="3" customWidth="1"/>
    <col min="13835" max="14080" width="9.109375" style="3"/>
    <col min="14081" max="14081" width="14" style="3" customWidth="1"/>
    <col min="14082" max="14082" width="9.5546875" style="3" customWidth="1"/>
    <col min="14083" max="14083" width="9.109375" style="3"/>
    <col min="14084" max="14084" width="7.5546875" style="3" customWidth="1"/>
    <col min="14085" max="14085" width="11.109375" style="3" customWidth="1"/>
    <col min="14086" max="14086" width="8.109375" style="3" customWidth="1"/>
    <col min="14087" max="14087" width="5.5546875" style="3" customWidth="1"/>
    <col min="14088" max="14088" width="6.5546875" style="3" customWidth="1"/>
    <col min="14089" max="14089" width="9.88671875" style="3" customWidth="1"/>
    <col min="14090" max="14090" width="7.6640625" style="3" customWidth="1"/>
    <col min="14091" max="14336" width="9.109375" style="3"/>
    <col min="14337" max="14337" width="14" style="3" customWidth="1"/>
    <col min="14338" max="14338" width="9.5546875" style="3" customWidth="1"/>
    <col min="14339" max="14339" width="9.109375" style="3"/>
    <col min="14340" max="14340" width="7.5546875" style="3" customWidth="1"/>
    <col min="14341" max="14341" width="11.109375" style="3" customWidth="1"/>
    <col min="14342" max="14342" width="8.109375" style="3" customWidth="1"/>
    <col min="14343" max="14343" width="5.5546875" style="3" customWidth="1"/>
    <col min="14344" max="14344" width="6.5546875" style="3" customWidth="1"/>
    <col min="14345" max="14345" width="9.88671875" style="3" customWidth="1"/>
    <col min="14346" max="14346" width="7.6640625" style="3" customWidth="1"/>
    <col min="14347" max="14592" width="9.109375" style="3"/>
    <col min="14593" max="14593" width="14" style="3" customWidth="1"/>
    <col min="14594" max="14594" width="9.5546875" style="3" customWidth="1"/>
    <col min="14595" max="14595" width="9.109375" style="3"/>
    <col min="14596" max="14596" width="7.5546875" style="3" customWidth="1"/>
    <col min="14597" max="14597" width="11.109375" style="3" customWidth="1"/>
    <col min="14598" max="14598" width="8.109375" style="3" customWidth="1"/>
    <col min="14599" max="14599" width="5.5546875" style="3" customWidth="1"/>
    <col min="14600" max="14600" width="6.5546875" style="3" customWidth="1"/>
    <col min="14601" max="14601" width="9.88671875" style="3" customWidth="1"/>
    <col min="14602" max="14602" width="7.6640625" style="3" customWidth="1"/>
    <col min="14603" max="14848" width="9.109375" style="3"/>
    <col min="14849" max="14849" width="14" style="3" customWidth="1"/>
    <col min="14850" max="14850" width="9.5546875" style="3" customWidth="1"/>
    <col min="14851" max="14851" width="9.109375" style="3"/>
    <col min="14852" max="14852" width="7.5546875" style="3" customWidth="1"/>
    <col min="14853" max="14853" width="11.109375" style="3" customWidth="1"/>
    <col min="14854" max="14854" width="8.109375" style="3" customWidth="1"/>
    <col min="14855" max="14855" width="5.5546875" style="3" customWidth="1"/>
    <col min="14856" max="14856" width="6.5546875" style="3" customWidth="1"/>
    <col min="14857" max="14857" width="9.88671875" style="3" customWidth="1"/>
    <col min="14858" max="14858" width="7.6640625" style="3" customWidth="1"/>
    <col min="14859" max="15104" width="9.109375" style="3"/>
    <col min="15105" max="15105" width="14" style="3" customWidth="1"/>
    <col min="15106" max="15106" width="9.5546875" style="3" customWidth="1"/>
    <col min="15107" max="15107" width="9.109375" style="3"/>
    <col min="15108" max="15108" width="7.5546875" style="3" customWidth="1"/>
    <col min="15109" max="15109" width="11.109375" style="3" customWidth="1"/>
    <col min="15110" max="15110" width="8.109375" style="3" customWidth="1"/>
    <col min="15111" max="15111" width="5.5546875" style="3" customWidth="1"/>
    <col min="15112" max="15112" width="6.5546875" style="3" customWidth="1"/>
    <col min="15113" max="15113" width="9.88671875" style="3" customWidth="1"/>
    <col min="15114" max="15114" width="7.6640625" style="3" customWidth="1"/>
    <col min="15115" max="15360" width="9.109375" style="3"/>
    <col min="15361" max="15361" width="14" style="3" customWidth="1"/>
    <col min="15362" max="15362" width="9.5546875" style="3" customWidth="1"/>
    <col min="15363" max="15363" width="9.109375" style="3"/>
    <col min="15364" max="15364" width="7.5546875" style="3" customWidth="1"/>
    <col min="15365" max="15365" width="11.109375" style="3" customWidth="1"/>
    <col min="15366" max="15366" width="8.109375" style="3" customWidth="1"/>
    <col min="15367" max="15367" width="5.5546875" style="3" customWidth="1"/>
    <col min="15368" max="15368" width="6.5546875" style="3" customWidth="1"/>
    <col min="15369" max="15369" width="9.88671875" style="3" customWidth="1"/>
    <col min="15370" max="15370" width="7.6640625" style="3" customWidth="1"/>
    <col min="15371" max="15616" width="9.109375" style="3"/>
    <col min="15617" max="15617" width="14" style="3" customWidth="1"/>
    <col min="15618" max="15618" width="9.5546875" style="3" customWidth="1"/>
    <col min="15619" max="15619" width="9.109375" style="3"/>
    <col min="15620" max="15620" width="7.5546875" style="3" customWidth="1"/>
    <col min="15621" max="15621" width="11.109375" style="3" customWidth="1"/>
    <col min="15622" max="15622" width="8.109375" style="3" customWidth="1"/>
    <col min="15623" max="15623" width="5.5546875" style="3" customWidth="1"/>
    <col min="15624" max="15624" width="6.5546875" style="3" customWidth="1"/>
    <col min="15625" max="15625" width="9.88671875" style="3" customWidth="1"/>
    <col min="15626" max="15626" width="7.6640625" style="3" customWidth="1"/>
    <col min="15627" max="15872" width="9.109375" style="3"/>
    <col min="15873" max="15873" width="14" style="3" customWidth="1"/>
    <col min="15874" max="15874" width="9.5546875" style="3" customWidth="1"/>
    <col min="15875" max="15875" width="9.109375" style="3"/>
    <col min="15876" max="15876" width="7.5546875" style="3" customWidth="1"/>
    <col min="15877" max="15877" width="11.109375" style="3" customWidth="1"/>
    <col min="15878" max="15878" width="8.109375" style="3" customWidth="1"/>
    <col min="15879" max="15879" width="5.5546875" style="3" customWidth="1"/>
    <col min="15880" max="15880" width="6.5546875" style="3" customWidth="1"/>
    <col min="15881" max="15881" width="9.88671875" style="3" customWidth="1"/>
    <col min="15882" max="15882" width="7.6640625" style="3" customWidth="1"/>
    <col min="15883" max="16128" width="9.109375" style="3"/>
    <col min="16129" max="16129" width="14" style="3" customWidth="1"/>
    <col min="16130" max="16130" width="9.5546875" style="3" customWidth="1"/>
    <col min="16131" max="16131" width="9.109375" style="3"/>
    <col min="16132" max="16132" width="7.5546875" style="3" customWidth="1"/>
    <col min="16133" max="16133" width="11.109375" style="3" customWidth="1"/>
    <col min="16134" max="16134" width="8.109375" style="3" customWidth="1"/>
    <col min="16135" max="16135" width="5.5546875" style="3" customWidth="1"/>
    <col min="16136" max="16136" width="6.5546875" style="3" customWidth="1"/>
    <col min="16137" max="16137" width="9.88671875" style="3" customWidth="1"/>
    <col min="16138" max="16138" width="7.6640625" style="3" customWidth="1"/>
    <col min="16139" max="16384" width="9.109375" style="3"/>
  </cols>
  <sheetData>
    <row r="1" spans="1:8" x14ac:dyDescent="0.4">
      <c r="A1" s="2" t="s">
        <v>79</v>
      </c>
      <c r="B1" s="2"/>
    </row>
    <row r="2" spans="1:8" x14ac:dyDescent="0.4">
      <c r="A2" s="2">
        <v>324</v>
      </c>
      <c r="B2" s="2">
        <v>462</v>
      </c>
      <c r="C2" s="51">
        <v>389</v>
      </c>
      <c r="D2" s="51">
        <v>415</v>
      </c>
      <c r="E2" s="51">
        <v>337</v>
      </c>
    </row>
    <row r="3" spans="1:8" x14ac:dyDescent="0.4">
      <c r="B3" s="2"/>
    </row>
    <row r="4" spans="1:8" x14ac:dyDescent="0.4">
      <c r="A4" s="2" t="s">
        <v>80</v>
      </c>
      <c r="B4" s="2"/>
    </row>
    <row r="5" spans="1:8" x14ac:dyDescent="0.4">
      <c r="A5" s="2" t="s">
        <v>119</v>
      </c>
      <c r="B5" s="2"/>
    </row>
    <row r="6" spans="1:8" x14ac:dyDescent="0.4">
      <c r="A6" s="2" t="s">
        <v>120</v>
      </c>
      <c r="B6" s="2"/>
    </row>
    <row r="7" spans="1:8" x14ac:dyDescent="0.4">
      <c r="A7" s="2" t="s">
        <v>121</v>
      </c>
      <c r="B7" s="2"/>
    </row>
    <row r="8" spans="1:8" x14ac:dyDescent="0.4">
      <c r="A8" s="2" t="s">
        <v>122</v>
      </c>
      <c r="B8" s="2"/>
    </row>
    <row r="9" spans="1:8" x14ac:dyDescent="0.4">
      <c r="A9" s="2" t="s">
        <v>123</v>
      </c>
      <c r="B9" s="2"/>
    </row>
    <row r="10" spans="1:8" x14ac:dyDescent="0.4">
      <c r="A10" s="2"/>
      <c r="B10" s="2"/>
    </row>
    <row r="11" spans="1:8" x14ac:dyDescent="0.4">
      <c r="A11" s="8"/>
      <c r="B11" s="11"/>
      <c r="C11" s="11"/>
      <c r="D11" s="11"/>
      <c r="E11" s="11"/>
      <c r="F11" s="11"/>
      <c r="G11" s="11"/>
      <c r="H11" s="8"/>
    </row>
    <row r="12" spans="1:8" x14ac:dyDescent="0.4">
      <c r="A12" s="18" t="s">
        <v>0</v>
      </c>
      <c r="B12" s="8"/>
      <c r="C12" s="8"/>
      <c r="D12" s="8"/>
      <c r="E12" s="8"/>
      <c r="F12" s="8"/>
      <c r="G12" s="8"/>
      <c r="H12" s="8"/>
    </row>
    <row r="13" spans="1:8" ht="15" x14ac:dyDescent="0.5">
      <c r="A13" s="12" t="s">
        <v>2</v>
      </c>
      <c r="B13" s="16">
        <v>5</v>
      </c>
      <c r="C13" s="7"/>
      <c r="D13" s="7"/>
      <c r="E13" s="7"/>
    </row>
    <row r="14" spans="1:8" x14ac:dyDescent="0.4">
      <c r="A14" s="17" t="s">
        <v>3</v>
      </c>
      <c r="B14" s="5">
        <f>AVERAGE(A2:E2)</f>
        <v>385.4</v>
      </c>
      <c r="C14" s="7"/>
      <c r="D14" s="7"/>
      <c r="E14" s="7"/>
    </row>
    <row r="15" spans="1:8" ht="13.8" x14ac:dyDescent="0.4">
      <c r="A15" s="5" t="s">
        <v>81</v>
      </c>
      <c r="B15" s="5">
        <f>_xlfn.VAR.S(A2:E2)</f>
        <v>3217.2999999999884</v>
      </c>
      <c r="C15" s="7"/>
      <c r="D15" s="7"/>
      <c r="E15" s="7"/>
    </row>
    <row r="16" spans="1:8" x14ac:dyDescent="0.4">
      <c r="A16" s="6" t="s">
        <v>26</v>
      </c>
      <c r="B16" s="5">
        <v>0.95</v>
      </c>
      <c r="C16" s="7"/>
      <c r="D16" s="7"/>
      <c r="E16" s="7"/>
    </row>
    <row r="17" spans="1:5" ht="14.7" x14ac:dyDescent="0.6">
      <c r="A17" s="5" t="s">
        <v>82</v>
      </c>
      <c r="B17" s="5">
        <f>_xlfn.T.INV.2T(1-B16,B13-1)</f>
        <v>2.776445105197793</v>
      </c>
    </row>
    <row r="18" spans="1:5" x14ac:dyDescent="0.4">
      <c r="A18" s="5" t="s">
        <v>5</v>
      </c>
      <c r="B18" s="5"/>
      <c r="C18" s="7"/>
      <c r="E18" s="15">
        <f>B14-B17*SQRT(B15/B13)</f>
        <v>314.97126814805011</v>
      </c>
    </row>
    <row r="19" spans="1:5" x14ac:dyDescent="0.4">
      <c r="A19" s="5" t="s">
        <v>6</v>
      </c>
      <c r="B19" s="5"/>
      <c r="C19" s="7"/>
      <c r="D19" s="15"/>
      <c r="E19" s="3">
        <f>B14+B17*SQRT(B15/B13)</f>
        <v>455.82873185194984</v>
      </c>
    </row>
    <row r="20" spans="1:5" x14ac:dyDescent="0.4">
      <c r="A20" s="5"/>
      <c r="B20" s="15"/>
    </row>
    <row r="21" spans="1:5" x14ac:dyDescent="0.4">
      <c r="A21" s="5" t="s">
        <v>1</v>
      </c>
      <c r="B21"/>
    </row>
    <row r="22" spans="1:5" x14ac:dyDescent="0.4">
      <c r="A22" s="6" t="s">
        <v>4</v>
      </c>
      <c r="B22" s="5">
        <v>0.1</v>
      </c>
    </row>
    <row r="23" spans="1:5" ht="14.7" x14ac:dyDescent="0.6">
      <c r="A23" s="35" t="s">
        <v>124</v>
      </c>
      <c r="B23" s="5">
        <f>_xlfn.T.INV.2T(B22*2,B13-1)</f>
        <v>1.5332062740589443</v>
      </c>
    </row>
    <row r="24" spans="1:5" x14ac:dyDescent="0.4">
      <c r="A24" s="7" t="s">
        <v>58</v>
      </c>
      <c r="B24" s="3">
        <f>(B14-350)/SQRT(B15/B13)</f>
        <v>1.3955406286543937</v>
      </c>
    </row>
    <row r="25" spans="1:5" x14ac:dyDescent="0.4">
      <c r="A25" s="33" t="s">
        <v>83</v>
      </c>
    </row>
    <row r="26" spans="1:5" x14ac:dyDescent="0.4">
      <c r="A26" s="33" t="s">
        <v>12</v>
      </c>
    </row>
    <row r="27" spans="1:5" x14ac:dyDescent="0.4">
      <c r="A27" s="33" t="s">
        <v>84</v>
      </c>
    </row>
    <row r="29" spans="1:5" x14ac:dyDescent="0.4">
      <c r="A29" s="42" t="s">
        <v>23</v>
      </c>
    </row>
    <row r="30" spans="1:5" x14ac:dyDescent="0.4">
      <c r="A30" s="6" t="s">
        <v>4</v>
      </c>
      <c r="B30" s="3">
        <v>0.05</v>
      </c>
    </row>
    <row r="31" spans="1:5" ht="15" x14ac:dyDescent="0.6">
      <c r="A31" s="6" t="s">
        <v>86</v>
      </c>
      <c r="B31" s="3">
        <f>_xlfn.CHISQ.INV.RT(1-B30/2,B13-1)</f>
        <v>0.4844185570879303</v>
      </c>
    </row>
    <row r="32" spans="1:5" ht="15" x14ac:dyDescent="0.6">
      <c r="A32" s="6" t="s">
        <v>85</v>
      </c>
      <c r="B32" s="3">
        <f>_xlfn.CHISQ.INV.RT(B30/2,B13-1)</f>
        <v>11.143286781877798</v>
      </c>
    </row>
    <row r="33" spans="1:4" x14ac:dyDescent="0.4">
      <c r="A33" s="5" t="s">
        <v>5</v>
      </c>
      <c r="D33" s="3">
        <f>(B13-1)*B15/B32</f>
        <v>1154.8836758764021</v>
      </c>
    </row>
    <row r="34" spans="1:4" x14ac:dyDescent="0.4">
      <c r="A34" s="5" t="s">
        <v>6</v>
      </c>
      <c r="D34" s="3">
        <f>(B13-1)*B15/B31</f>
        <v>26566.282013147509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68"/>
  <sheetViews>
    <sheetView tabSelected="1" zoomScale="200" zoomScaleNormal="200" workbookViewId="0">
      <selection activeCell="D1" sqref="D1"/>
    </sheetView>
  </sheetViews>
  <sheetFormatPr defaultColWidth="9.109375" defaultRowHeight="12.3" x14ac:dyDescent="0.4"/>
  <cols>
    <col min="1" max="1" width="16" style="3" customWidth="1"/>
    <col min="2" max="2" width="10.88671875" style="3" customWidth="1"/>
    <col min="3" max="3" width="9.109375" style="3"/>
    <col min="4" max="4" width="10.6640625" style="3" customWidth="1"/>
    <col min="5" max="5" width="10.33203125" style="3" customWidth="1"/>
    <col min="6" max="6" width="10.44140625" style="3" customWidth="1"/>
    <col min="7" max="7" width="11.44140625" style="3" customWidth="1"/>
    <col min="8" max="16384" width="9.109375" style="3"/>
  </cols>
  <sheetData>
    <row r="1" spans="1:11" x14ac:dyDescent="0.4">
      <c r="A1" s="2" t="s">
        <v>125</v>
      </c>
      <c r="B1" s="2"/>
    </row>
    <row r="2" spans="1:11" x14ac:dyDescent="0.4">
      <c r="A2" s="2" t="s">
        <v>126</v>
      </c>
      <c r="B2" s="2"/>
    </row>
    <row r="3" spans="1:11" x14ac:dyDescent="0.4">
      <c r="A3" s="2" t="s">
        <v>127</v>
      </c>
      <c r="B3" s="2"/>
    </row>
    <row r="4" spans="1:11" x14ac:dyDescent="0.4">
      <c r="A4" s="2" t="s">
        <v>128</v>
      </c>
      <c r="B4" s="2"/>
    </row>
    <row r="5" spans="1:11" x14ac:dyDescent="0.4">
      <c r="A5" s="2" t="s">
        <v>129</v>
      </c>
      <c r="B5" s="2"/>
    </row>
    <row r="6" spans="1:11" x14ac:dyDescent="0.4">
      <c r="A6" s="8" t="s">
        <v>130</v>
      </c>
      <c r="B6" s="11"/>
      <c r="C6" s="11"/>
      <c r="D6" s="11"/>
    </row>
    <row r="7" spans="1:11" x14ac:dyDescent="0.4">
      <c r="A7" s="36" t="s">
        <v>30</v>
      </c>
      <c r="B7" s="8"/>
      <c r="C7" s="8"/>
      <c r="D7" s="8"/>
      <c r="E7" s="37"/>
      <c r="F7" s="38"/>
      <c r="G7" s="38"/>
      <c r="H7" s="38"/>
      <c r="I7" s="38"/>
      <c r="J7" s="38"/>
      <c r="K7" s="39"/>
    </row>
    <row r="8" spans="1:11" ht="15" x14ac:dyDescent="0.5">
      <c r="A8" s="40"/>
      <c r="B8" s="40"/>
      <c r="E8" s="37"/>
      <c r="F8" s="38"/>
      <c r="G8" s="38"/>
      <c r="H8" s="38"/>
      <c r="I8" s="39"/>
      <c r="J8" s="39"/>
      <c r="K8" s="39"/>
    </row>
    <row r="9" spans="1:11" ht="15" x14ac:dyDescent="0.5">
      <c r="A9" s="12" t="s">
        <v>2</v>
      </c>
      <c r="B9" s="16">
        <v>350</v>
      </c>
      <c r="C9" s="7"/>
      <c r="D9" s="7"/>
      <c r="E9" s="1"/>
    </row>
    <row r="10" spans="1:11" x14ac:dyDescent="0.4">
      <c r="A10" s="17" t="s">
        <v>25</v>
      </c>
      <c r="B10" s="5">
        <f>94/B9</f>
        <v>0.26857142857142857</v>
      </c>
      <c r="C10" s="7"/>
      <c r="D10" s="7"/>
    </row>
    <row r="11" spans="1:11" x14ac:dyDescent="0.4">
      <c r="A11" s="17" t="s">
        <v>31</v>
      </c>
      <c r="B11" s="5">
        <f>SQRT(B10*(1-B10))</f>
        <v>0.4432164441066358</v>
      </c>
      <c r="C11" s="7"/>
      <c r="D11" s="7"/>
      <c r="E11" s="14"/>
      <c r="F11" s="14"/>
    </row>
    <row r="12" spans="1:11" x14ac:dyDescent="0.4">
      <c r="A12" s="41"/>
      <c r="B12" s="5"/>
      <c r="C12" s="7"/>
      <c r="D12" s="7"/>
      <c r="E12" s="14"/>
      <c r="F12" s="14"/>
    </row>
    <row r="13" spans="1:11" x14ac:dyDescent="0.4">
      <c r="A13" s="17" t="s">
        <v>0</v>
      </c>
      <c r="B13" s="5"/>
      <c r="C13" s="7"/>
      <c r="D13" s="7"/>
      <c r="E13" s="14"/>
      <c r="F13" s="14"/>
    </row>
    <row r="14" spans="1:11" x14ac:dyDescent="0.4">
      <c r="A14" s="6" t="s">
        <v>32</v>
      </c>
      <c r="B14">
        <v>0.95</v>
      </c>
      <c r="C14"/>
      <c r="D14" s="7"/>
      <c r="E14" s="14"/>
      <c r="F14" s="14"/>
    </row>
    <row r="15" spans="1:11" ht="14.7" x14ac:dyDescent="0.6">
      <c r="A15" s="5" t="s">
        <v>33</v>
      </c>
      <c r="B15">
        <f>NORMINV(B14+(1-B14)/2,0,1)</f>
        <v>1.9599639845400536</v>
      </c>
      <c r="C15"/>
      <c r="D15" s="7"/>
      <c r="E15" s="14"/>
      <c r="F15" s="14"/>
    </row>
    <row r="16" spans="1:11" x14ac:dyDescent="0.4">
      <c r="A16" s="5" t="s">
        <v>34</v>
      </c>
      <c r="B16"/>
      <c r="C16" s="26">
        <f>B10-B15*SQRT(B10*(1-B10)/B9)</f>
        <v>0.22213808751376968</v>
      </c>
      <c r="D16" s="7"/>
      <c r="E16" s="14"/>
      <c r="F16" s="14"/>
    </row>
    <row r="17" spans="1:12" x14ac:dyDescent="0.4">
      <c r="A17" s="5" t="s">
        <v>35</v>
      </c>
      <c r="B17"/>
      <c r="C17" s="26">
        <f>B10+B15*SQRT(B10*(1-B10)/B9)</f>
        <v>0.31500476962908747</v>
      </c>
      <c r="D17" s="7"/>
    </row>
    <row r="18" spans="1:12" x14ac:dyDescent="0.4">
      <c r="A18" s="5"/>
      <c r="B18"/>
      <c r="C18" s="26"/>
      <c r="D18" s="7"/>
    </row>
    <row r="19" spans="1:12" x14ac:dyDescent="0.4">
      <c r="A19" s="5" t="s">
        <v>1</v>
      </c>
      <c r="B19"/>
      <c r="C19" s="26"/>
      <c r="D19" s="7"/>
    </row>
    <row r="20" spans="1:12" x14ac:dyDescent="0.4">
      <c r="A20" s="5" t="s">
        <v>2</v>
      </c>
      <c r="B20">
        <f>_xlfn.CEILING.MATH((2*B15*B11/0.07)^2)</f>
        <v>617</v>
      </c>
      <c r="C20" s="26"/>
      <c r="D20" s="7"/>
    </row>
    <row r="21" spans="1:12" x14ac:dyDescent="0.4">
      <c r="A21" s="5"/>
      <c r="B21"/>
      <c r="C21" s="26"/>
      <c r="D21" s="7"/>
    </row>
    <row r="22" spans="1:12" x14ac:dyDescent="0.4">
      <c r="A22" s="5" t="s">
        <v>12</v>
      </c>
      <c r="B22"/>
      <c r="C22" s="26"/>
      <c r="D22" s="7"/>
    </row>
    <row r="23" spans="1:12" x14ac:dyDescent="0.4">
      <c r="A23" s="6" t="s">
        <v>4</v>
      </c>
      <c r="B23" s="5">
        <v>0.01</v>
      </c>
      <c r="C23" s="7"/>
      <c r="D23" s="7"/>
    </row>
    <row r="24" spans="1:12" ht="14.7" x14ac:dyDescent="0.6">
      <c r="A24" s="35" t="s">
        <v>87</v>
      </c>
      <c r="B24" s="5">
        <f>NORMSINV(B23)</f>
        <v>-2.3263478740408408</v>
      </c>
      <c r="C24" s="7"/>
      <c r="D24" s="7"/>
    </row>
    <row r="25" spans="1:12" x14ac:dyDescent="0.4">
      <c r="A25" s="5" t="s">
        <v>36</v>
      </c>
      <c r="B25" s="5"/>
      <c r="C25" s="7"/>
      <c r="D25" s="15">
        <f>(B10-0.3)/(SQRT((0.3*0.7)/B9))</f>
        <v>-1.2830660557435691</v>
      </c>
    </row>
    <row r="26" spans="1:12" x14ac:dyDescent="0.4">
      <c r="A26" s="5"/>
      <c r="B26" s="5"/>
      <c r="C26" s="7"/>
      <c r="D26" s="7"/>
    </row>
    <row r="27" spans="1:12" x14ac:dyDescent="0.4">
      <c r="A27" s="7" t="s">
        <v>88</v>
      </c>
    </row>
    <row r="29" spans="1:12" x14ac:dyDescent="0.4">
      <c r="A29" s="42" t="s">
        <v>23</v>
      </c>
      <c r="E29" s="43"/>
      <c r="F29" s="5"/>
      <c r="G29" s="43"/>
    </row>
    <row r="30" spans="1:12" x14ac:dyDescent="0.4">
      <c r="A30" s="42" t="s">
        <v>27</v>
      </c>
      <c r="B30" s="35">
        <f>_xlfn.NORM.S.DIST(D25,TRUE)</f>
        <v>9.9734467367050134E-2</v>
      </c>
      <c r="C30" s="44"/>
      <c r="D30" s="5"/>
      <c r="E30" s="43"/>
      <c r="F30" s="5"/>
      <c r="G30" s="43"/>
    </row>
    <row r="31" spans="1:12" x14ac:dyDescent="0.4">
      <c r="A31" s="4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7"/>
    </row>
    <row r="32" spans="1:12" x14ac:dyDescent="0.4">
      <c r="A32" s="4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7"/>
    </row>
    <row r="33" spans="1:12" x14ac:dyDescent="0.4">
      <c r="A33" s="4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7"/>
    </row>
    <row r="34" spans="1:12" x14ac:dyDescent="0.4">
      <c r="A34" s="4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7"/>
    </row>
    <row r="35" spans="1:12" x14ac:dyDescent="0.4">
      <c r="A35" s="46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7"/>
    </row>
    <row r="36" spans="1:12" x14ac:dyDescent="0.4">
      <c r="A36" s="47"/>
      <c r="B36" s="35"/>
      <c r="C36" s="17"/>
      <c r="D36" s="33"/>
      <c r="E36" s="43"/>
      <c r="F36" s="33"/>
      <c r="G36" s="43"/>
    </row>
    <row r="37" spans="1:12" x14ac:dyDescent="0.4">
      <c r="A37" s="45"/>
    </row>
    <row r="38" spans="1:12" x14ac:dyDescent="0.4">
      <c r="A38" s="45"/>
    </row>
    <row r="39" spans="1:12" x14ac:dyDescent="0.4">
      <c r="E39" s="5"/>
      <c r="F39" s="48"/>
      <c r="G39" s="44"/>
    </row>
    <row r="40" spans="1:12" x14ac:dyDescent="0.4">
      <c r="A40" s="14"/>
    </row>
    <row r="41" spans="1:12" x14ac:dyDescent="0.4">
      <c r="E41" s="25"/>
    </row>
    <row r="43" spans="1:12" x14ac:dyDescent="0.4">
      <c r="E43" s="5"/>
      <c r="F43" s="48"/>
      <c r="G43" s="44"/>
    </row>
    <row r="45" spans="1:12" x14ac:dyDescent="0.4">
      <c r="E45" s="25"/>
    </row>
    <row r="50" spans="5:7" x14ac:dyDescent="0.4">
      <c r="E50" s="5"/>
      <c r="F50" s="48"/>
      <c r="G50" s="44"/>
    </row>
    <row r="52" spans="5:7" x14ac:dyDescent="0.4">
      <c r="E52" s="25"/>
    </row>
    <row r="54" spans="5:7" x14ac:dyDescent="0.4">
      <c r="E54" s="5"/>
      <c r="F54" s="48"/>
      <c r="G54" s="44"/>
    </row>
    <row r="56" spans="5:7" x14ac:dyDescent="0.4">
      <c r="E56" s="25"/>
    </row>
    <row r="58" spans="5:7" x14ac:dyDescent="0.4">
      <c r="E58" s="5"/>
      <c r="F58" s="48"/>
      <c r="G58" s="44"/>
    </row>
    <row r="60" spans="5:7" x14ac:dyDescent="0.4">
      <c r="E60" s="25"/>
    </row>
    <row r="62" spans="5:7" x14ac:dyDescent="0.4">
      <c r="E62" s="5"/>
      <c r="F62" s="48"/>
      <c r="G62" s="44"/>
    </row>
    <row r="64" spans="5:7" x14ac:dyDescent="0.4">
      <c r="E64" s="25"/>
    </row>
    <row r="66" spans="5:5" x14ac:dyDescent="0.4">
      <c r="E66" s="25"/>
    </row>
    <row r="68" spans="5:5" x14ac:dyDescent="0.4">
      <c r="E68" s="25"/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4</vt:i4>
      </vt:variant>
    </vt:vector>
  </HeadingPairs>
  <TitlesOfParts>
    <vt:vector size="10" baseType="lpstr">
      <vt:lpstr>Foglio1</vt:lpstr>
      <vt:lpstr>Foglio2</vt:lpstr>
      <vt:lpstr>Foglio3</vt:lpstr>
      <vt:lpstr>Foglio4</vt:lpstr>
      <vt:lpstr>Foglio5</vt:lpstr>
      <vt:lpstr>Foglio6</vt:lpstr>
      <vt:lpstr>Foglio1!Area_stampa</vt:lpstr>
      <vt:lpstr>Foglio3!Area_stampa</vt:lpstr>
      <vt:lpstr>Foglio5!Area_stampa</vt:lpstr>
      <vt:lpstr>Foglio6!Area_stampa</vt:lpstr>
    </vt:vector>
  </TitlesOfParts>
  <Company>Università di Macerata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Scaccia</dc:creator>
  <cp:lastModifiedBy>luisa.scaccia@unimc.it</cp:lastModifiedBy>
  <cp:lastPrinted>2010-12-01T13:54:57Z</cp:lastPrinted>
  <dcterms:created xsi:type="dcterms:W3CDTF">2010-11-23T22:03:56Z</dcterms:created>
  <dcterms:modified xsi:type="dcterms:W3CDTF">2024-07-12T13:11:51Z</dcterms:modified>
</cp:coreProperties>
</file>