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uisa\Statistica\Appello 20240627\"/>
    </mc:Choice>
  </mc:AlternateContent>
  <xr:revisionPtr revIDLastSave="0" documentId="13_ncr:1_{D5F9896B-F672-469A-825E-3C49E91E846E}" xr6:coauthVersionLast="36" xr6:coauthVersionMax="36" xr10:uidLastSave="{00000000-0000-0000-0000-000000000000}"/>
  <bookViews>
    <workbookView xWindow="240" yWindow="36" windowWidth="15480" windowHeight="9720" xr2:uid="{00000000-000D-0000-FFFF-FFFF00000000}"/>
  </bookViews>
  <sheets>
    <sheet name="Foglio1" sheetId="3" r:id="rId1"/>
    <sheet name="Foglio2" sheetId="8" r:id="rId2"/>
    <sheet name="Foglio3" sheetId="4" r:id="rId3"/>
    <sheet name="Foglio4" sheetId="5" r:id="rId4"/>
    <sheet name="Foglio5" sheetId="9" r:id="rId5"/>
    <sheet name="Foglio6" sheetId="7" r:id="rId6"/>
  </sheets>
  <definedNames>
    <definedName name="_xlnm.Print_Area" localSheetId="0">Foglio1!$A$1:$R$43</definedName>
    <definedName name="_xlnm.Print_Area" localSheetId="1">Foglio2!#REF!</definedName>
    <definedName name="_xlnm.Print_Area" localSheetId="2">Foglio3!#REF!</definedName>
    <definedName name="_xlnm.Print_Area" localSheetId="3">Foglio4!#REF!</definedName>
    <definedName name="_xlnm.Print_Area" localSheetId="4">Foglio5!#REF!</definedName>
    <definedName name="_xlnm.Print_Area" localSheetId="5">Foglio6!$A$1:$S$64</definedName>
  </definedNames>
  <calcPr calcId="191029"/>
</workbook>
</file>

<file path=xl/calcChain.xml><?xml version="1.0" encoding="utf-8"?>
<calcChain xmlns="http://schemas.openxmlformats.org/spreadsheetml/2006/main">
  <c r="B24" i="4" l="1"/>
  <c r="D34" i="8"/>
  <c r="B15" i="9"/>
  <c r="D16" i="9" s="1"/>
  <c r="C35" i="7"/>
  <c r="C34" i="7"/>
  <c r="B16" i="7"/>
  <c r="B23" i="7" s="1"/>
  <c r="B31" i="8"/>
  <c r="B24" i="9"/>
  <c r="H30" i="4"/>
  <c r="E23" i="5"/>
  <c r="C35" i="8"/>
  <c r="E40" i="7" l="1"/>
  <c r="G40" i="7" s="1"/>
  <c r="B23" i="9"/>
  <c r="B10" i="9"/>
  <c r="B26" i="5"/>
  <c r="E21" i="5"/>
  <c r="F17" i="5"/>
  <c r="C25" i="4" l="1"/>
  <c r="B23" i="4"/>
  <c r="D18" i="4"/>
  <c r="B18" i="4"/>
  <c r="B15" i="4"/>
  <c r="B13" i="4"/>
  <c r="L13" i="4"/>
  <c r="L12" i="4"/>
  <c r="F18" i="4" l="1"/>
  <c r="D15" i="4"/>
  <c r="B29" i="4" s="1"/>
  <c r="E25" i="4"/>
  <c r="H18" i="4"/>
  <c r="J18" i="4" l="1"/>
  <c r="D30" i="4"/>
  <c r="B30" i="4"/>
  <c r="F34" i="8" l="1"/>
  <c r="B19" i="8"/>
  <c r="M19" i="8" s="1"/>
  <c r="B20" i="8"/>
  <c r="D20" i="8" s="1"/>
  <c r="B21" i="8"/>
  <c r="B22" i="8"/>
  <c r="B18" i="8"/>
  <c r="M22" i="8"/>
  <c r="D22" i="8"/>
  <c r="M21" i="8"/>
  <c r="D21" i="8"/>
  <c r="M20" i="8"/>
  <c r="I19" i="8"/>
  <c r="D19" i="8" l="1"/>
  <c r="B23" i="8"/>
  <c r="I20" i="8"/>
  <c r="F21" i="8"/>
  <c r="F22" i="8"/>
  <c r="M18" i="8"/>
  <c r="M23" i="8" s="1"/>
  <c r="I18" i="8"/>
  <c r="F18" i="8"/>
  <c r="G18" i="8" s="1"/>
  <c r="D18" i="8"/>
  <c r="E18" i="8" s="1"/>
  <c r="E20" i="8"/>
  <c r="E22" i="8"/>
  <c r="I22" i="8"/>
  <c r="I21" i="8"/>
  <c r="F19" i="8"/>
  <c r="F20" i="8"/>
  <c r="E21" i="8"/>
  <c r="I23" i="8" l="1"/>
  <c r="B25" i="8" s="1"/>
  <c r="J21" i="8" s="1"/>
  <c r="K21" i="8" s="1"/>
  <c r="L21" i="8" s="1"/>
  <c r="E19" i="8"/>
  <c r="F23" i="8"/>
  <c r="G19" i="8"/>
  <c r="J19" i="8"/>
  <c r="K19" i="8" s="1"/>
  <c r="L19" i="8" s="1"/>
  <c r="J20" i="8" l="1"/>
  <c r="K20" i="8" s="1"/>
  <c r="L20" i="8" s="1"/>
  <c r="J18" i="8"/>
  <c r="K18" i="8" s="1"/>
  <c r="L18" i="8" s="1"/>
  <c r="J22" i="8"/>
  <c r="K22" i="8" s="1"/>
  <c r="L22" i="8" s="1"/>
  <c r="L23" i="8"/>
  <c r="B27" i="8" s="1"/>
  <c r="B26" i="8" s="1"/>
  <c r="G20" i="8"/>
  <c r="G21" i="8" s="1"/>
  <c r="G22" i="8" s="1"/>
  <c r="B37" i="3" l="1"/>
  <c r="B33" i="3"/>
  <c r="D33" i="3" s="1"/>
  <c r="C33" i="3"/>
  <c r="C35" i="3" s="1"/>
  <c r="B34" i="3"/>
  <c r="D34" i="3" s="1"/>
  <c r="C34" i="3"/>
  <c r="C32" i="3"/>
  <c r="B32" i="3"/>
  <c r="D32" i="3" s="1"/>
  <c r="D28" i="3"/>
  <c r="B27" i="3"/>
  <c r="C27" i="3"/>
  <c r="B28" i="3"/>
  <c r="C28" i="3"/>
  <c r="D10" i="3"/>
  <c r="D9" i="3"/>
  <c r="C11" i="3"/>
  <c r="C16" i="3" s="1"/>
  <c r="B11" i="3"/>
  <c r="B16" i="3" s="1"/>
  <c r="D8" i="3"/>
  <c r="D35" i="3" l="1"/>
  <c r="B35" i="3"/>
  <c r="C18" i="3"/>
  <c r="C17" i="3"/>
  <c r="C19" i="3" s="1"/>
  <c r="B18" i="3"/>
  <c r="B17" i="3"/>
  <c r="B19" i="3" s="1"/>
  <c r="B32" i="7"/>
  <c r="B21" i="7"/>
  <c r="B11" i="9" l="1"/>
  <c r="D11" i="3"/>
  <c r="D17" i="9"/>
  <c r="C26" i="3" l="1"/>
  <c r="B26" i="3"/>
  <c r="D16" i="3"/>
  <c r="D17" i="3"/>
  <c r="D18" i="3"/>
  <c r="D27" i="3" l="1"/>
  <c r="D19" i="3"/>
  <c r="D26" i="3" l="1"/>
  <c r="D29" i="3" s="1"/>
  <c r="B29" i="3"/>
  <c r="C29" i="3"/>
</calcChain>
</file>

<file path=xl/sharedStrings.xml><?xml version="1.0" encoding="utf-8"?>
<sst xmlns="http://schemas.openxmlformats.org/spreadsheetml/2006/main" count="180" uniqueCount="129">
  <si>
    <t>a)</t>
  </si>
  <si>
    <t>b)</t>
  </si>
  <si>
    <t>c)</t>
  </si>
  <si>
    <t>) =</t>
  </si>
  <si>
    <t>n =</t>
  </si>
  <si>
    <t>xm =</t>
  </si>
  <si>
    <t>s =</t>
  </si>
  <si>
    <t>a =</t>
  </si>
  <si>
    <r>
      <t>z</t>
    </r>
    <r>
      <rPr>
        <vertAlign val="subscript"/>
        <sz val="10"/>
        <rFont val="Symbol"/>
        <family val="1"/>
        <charset val="2"/>
      </rPr>
      <t>a</t>
    </r>
    <r>
      <rPr>
        <vertAlign val="subscript"/>
        <sz val="10"/>
        <rFont val="Arial"/>
        <family val="2"/>
      </rPr>
      <t>/2</t>
    </r>
    <r>
      <rPr>
        <sz val="10"/>
        <rFont val="Arial"/>
        <family val="2"/>
      </rPr>
      <t xml:space="preserve"> =</t>
    </r>
  </si>
  <si>
    <t xml:space="preserve">Estremo inferiore dell'intervallo = </t>
  </si>
  <si>
    <t xml:space="preserve">Estremo superiore dell'intervallo = </t>
  </si>
  <si>
    <t>1-a =</t>
  </si>
  <si>
    <t>Al fine di incrementare le vendite del prodotto, nel punto vendita vengono istallati dei pannelli pubblicitari.</t>
  </si>
  <si>
    <r>
      <t xml:space="preserve">ad un livello di significatività </t>
    </r>
    <r>
      <rPr>
        <b/>
        <sz val="10"/>
        <color indexed="10"/>
        <rFont val="Symbol"/>
        <family val="1"/>
        <charset val="2"/>
      </rPr>
      <t>a</t>
    </r>
    <r>
      <rPr>
        <b/>
        <sz val="10"/>
        <color indexed="10"/>
        <rFont val="Arial"/>
        <family val="2"/>
      </rPr>
      <t xml:space="preserve"> = 0,05 se la campagna pubblicitaria si sia rivelata efficace.</t>
    </r>
  </si>
  <si>
    <r>
      <t>z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</si>
  <si>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>Statistica test =</t>
  </si>
  <si>
    <t>d)</t>
  </si>
  <si>
    <r>
      <t>z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</si>
  <si>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t>estremo inferiore =</t>
  </si>
  <si>
    <t>estremo superiore =</t>
  </si>
  <si>
    <r>
      <t xml:space="preserve">Si vuole stimare la proporzione </t>
    </r>
    <r>
      <rPr>
        <b/>
        <sz val="10"/>
        <color indexed="10"/>
        <rFont val="Symbol"/>
        <family val="1"/>
        <charset val="2"/>
      </rPr>
      <t>p</t>
    </r>
    <r>
      <rPr>
        <b/>
        <sz val="10"/>
        <color indexed="10"/>
        <rFont val="Arial"/>
        <family val="2"/>
      </rPr>
      <t xml:space="preserve"> di pezzi difettosi prodotti da un determinato macchinario.</t>
    </r>
  </si>
  <si>
    <t>meno di 30</t>
  </si>
  <si>
    <t>più di 30</t>
  </si>
  <si>
    <t>Nei mesi successivi all'istallazione vengono osservati i seguenti valori (in migliaia di euro) di vendite mensili del prodotto:</t>
  </si>
  <si>
    <t>a) Nell’ipotesi che le vendite mensili del prodotto siano approssimabili da una v.a. normale, si verifichi</t>
  </si>
  <si>
    <t>b) Se si aumenta la numerosità campionaria, come si modificano le probabilità di commettere l'errore di prima e di seconda specie? Motivare la risposta.</t>
  </si>
  <si>
    <t>c) Si calcoli un intervallo di confidenza al 90% per il valore medio delle vendite a seguito della campagna pubblicitaria.</t>
  </si>
  <si>
    <t>Entrambe le probabilità si riducono perché all'aumentare della numerosità campionaria le stime diventano più precise.</t>
  </si>
  <si>
    <t>d) Cosa rappresenta alfa nella verifica delle ipotesi e come viene scelto il suo valore nel caso in cui commettere un errore di prima specie risulti particolarmente grave?</t>
  </si>
  <si>
    <t>Alfa rappresenta la probabilità di commettere un errore di prima specie ossia rifiutare l'ipotesi nulla quando questa è vera. Nel caso in cui commettere</t>
  </si>
  <si>
    <t>questo tipo di errore risulti particolarmente grave, alfa va scelto molto piccolo, ad esempio pari all'1% o allo 0,1%.</t>
  </si>
  <si>
    <t>La tabella seguente riporta la distribuzione degli impiegati di una azienda rispetto all'età e al grado di soddisfazione sul lavoro.</t>
  </si>
  <si>
    <t xml:space="preserve">a) Si determino le distribuzioni condizionate del grado di soddisfazione rispetto all'età. </t>
  </si>
  <si>
    <t>b) Sulla base del punto a), si può concludere che ci sia indipendenza tra i due caratteri? Motivare la risposta.</t>
  </si>
  <si>
    <t>c) Si misuri il grado di associazione tra i due caratteri e si interpreti il risultato.</t>
  </si>
  <si>
    <t>d) Qual è il valore minimo e il valore massimo che può assumere l'indice chi quadro? Quando si osservano, rispettivamente, questi due valori?</t>
  </si>
  <si>
    <t>Soddisfatti</t>
  </si>
  <si>
    <t>Né soddisfatti né insoddisfatti</t>
  </si>
  <si>
    <t>Insoddisfatti</t>
  </si>
  <si>
    <t>Le distribuzioni condizionate rispetto all'età sono diverse tra loro e diverse dalla marginale, quindi c'è associazione tra età e soddisfazione.</t>
  </si>
  <si>
    <t>Cramer=</t>
  </si>
  <si>
    <t xml:space="preserve">segue. </t>
  </si>
  <si>
    <t>a) Rappresentare graficamente i consumi osservati.</t>
  </si>
  <si>
    <t>b) Trovare la media e la deviazione standard dei consumi.</t>
  </si>
  <si>
    <t>Classe</t>
  </si>
  <si>
    <t>Freq. assoluta</t>
  </si>
  <si>
    <t xml:space="preserve">Classi </t>
  </si>
  <si>
    <t>Frequenza</t>
  </si>
  <si>
    <t>Ampiezza intervallo</t>
  </si>
  <si>
    <t>Densità</t>
  </si>
  <si>
    <t>Densità relative</t>
  </si>
  <si>
    <t>Frequenze relative</t>
  </si>
  <si>
    <t>Frequenze relative cumulate</t>
  </si>
  <si>
    <t>Valore centrale</t>
  </si>
  <si>
    <t>ni*xi</t>
  </si>
  <si>
    <t>(xi-xm)</t>
  </si>
  <si>
    <t>(xi-xm)^2</t>
  </si>
  <si>
    <t>(xi-xm)^2*ni</t>
  </si>
  <si>
    <t>Media =</t>
  </si>
  <si>
    <t>Deviazione standard =</t>
  </si>
  <si>
    <t>varianza =</t>
  </si>
  <si>
    <t>mediana =</t>
  </si>
  <si>
    <t>In tabella sono riportati i consumi di acqua in metri cubi delle famiglie di un piccolo</t>
  </si>
  <si>
    <t>comune montano, per il 2023.</t>
  </si>
  <si>
    <t xml:space="preserve">0-50 </t>
  </si>
  <si>
    <t xml:space="preserve">50-100 </t>
  </si>
  <si>
    <t xml:space="preserve">100-200 </t>
  </si>
  <si>
    <t xml:space="preserve">200-300 </t>
  </si>
  <si>
    <t xml:space="preserve">300-500 </t>
  </si>
  <si>
    <t>d) Determinare la percentuale di famiglie con consumo superiore a 180 metri cubi</t>
  </si>
  <si>
    <t>c) Determinare il consumo mediano e spiegare eventuali differenze con il consumo medio.</t>
  </si>
  <si>
    <t>1-F(180)=</t>
  </si>
  <si>
    <t>-</t>
  </si>
  <si>
    <t>=</t>
  </si>
  <si>
    <t xml:space="preserve">La percentuale richiesta è di </t>
  </si>
  <si>
    <t>E(X) =</t>
  </si>
  <si>
    <t>V(X) =</t>
  </si>
  <si>
    <t>)=</t>
  </si>
  <si>
    <t>&lt; Z &lt;</t>
  </si>
  <si>
    <t>n=</t>
  </si>
  <si>
    <t>p =</t>
  </si>
  <si>
    <t>+</t>
  </si>
  <si>
    <t xml:space="preserve">Si supponga che il peso dei pezzi prodotti da un determinato processo produttivo </t>
  </si>
  <si>
    <t>segua una distribuzione normale con media</t>
  </si>
  <si>
    <t>4,5 kg e deviazione standard 0,1 kg. Si calcoli la probabilità</t>
  </si>
  <si>
    <t>b) che un pezzo pesi tra i 4,35 e i 4,55 kg;</t>
  </si>
  <si>
    <t>a) che un pezzo pesi più di 4,7 kg;</t>
  </si>
  <si>
    <t>c) che il peso totale di 10 pezzi  sia inferiore a 44 kg;</t>
  </si>
  <si>
    <t>X = {peso del pezzo}</t>
  </si>
  <si>
    <t>p(X&gt;4,7) = P(Z&gt;</t>
  </si>
  <si>
    <t>P(4,35&lt;X&lt;4,55) = P(</t>
  </si>
  <si>
    <t>XT = (X1+…+X5)</t>
  </si>
  <si>
    <t>E(XT) =</t>
  </si>
  <si>
    <t>V(XT) =</t>
  </si>
  <si>
    <t>P(XT&lt;44) = P(Z&lt;</t>
  </si>
  <si>
    <t>d) che estraendo a caso 5 pezzi, al massimo uno pesi più di 4,7 kg.</t>
  </si>
  <si>
    <t>P(Y&lt;=1)=</t>
  </si>
  <si>
    <t>a) Calcolare la probabilità che l'apparecchio smetta di funzionare.</t>
  </si>
  <si>
    <t>b) Calcolare la probabilità che almeno uno dei due componenti funzioni</t>
  </si>
  <si>
    <t>c) Calcolare la probabilità che si guasti il primo, sapendo che il secondo ha smesso di funzionare.</t>
  </si>
  <si>
    <t>d) I due eventi sono stocasticamente indipendenti? Giustificare la risposta.</t>
  </si>
  <si>
    <t xml:space="preserve">a) </t>
  </si>
  <si>
    <t>A = {Il primo componente non funziona}</t>
  </si>
  <si>
    <t>B = {Il secondo componente non funziona}</t>
  </si>
  <si>
    <t>P(A) =</t>
  </si>
  <si>
    <t>P(B) =</t>
  </si>
  <si>
    <r>
      <t>P(A</t>
    </r>
    <r>
      <rPr>
        <sz val="12"/>
        <color indexed="8"/>
        <rFont val="Arial"/>
      </rPr>
      <t>∩</t>
    </r>
    <r>
      <rPr>
        <sz val="12"/>
        <color indexed="8"/>
        <rFont val="Arial"/>
        <family val="2"/>
      </rPr>
      <t>B) =</t>
    </r>
  </si>
  <si>
    <t>P(AUB) = (P(A) +P(B) - P(A∩B) )=</t>
  </si>
  <si>
    <r>
      <t>P(A</t>
    </r>
    <r>
      <rPr>
        <vertAlign val="superscript"/>
        <sz val="12"/>
        <color indexed="8"/>
        <rFont val="Arial"/>
        <family val="2"/>
      </rPr>
      <t>c</t>
    </r>
    <r>
      <rPr>
        <sz val="12"/>
        <color indexed="8"/>
        <rFont val="Arial"/>
      </rPr>
      <t>U</t>
    </r>
    <r>
      <rPr>
        <sz val="12"/>
        <color indexed="8"/>
        <rFont val="Arial"/>
        <family val="2"/>
      </rPr>
      <t>B</t>
    </r>
    <r>
      <rPr>
        <vertAlign val="superscript"/>
        <sz val="12"/>
        <color indexed="8"/>
        <rFont val="Arial"/>
        <family val="2"/>
      </rPr>
      <t>c</t>
    </r>
    <r>
      <rPr>
        <sz val="12"/>
        <color indexed="8"/>
        <rFont val="Arial"/>
        <family val="2"/>
      </rPr>
      <t>) =</t>
    </r>
  </si>
  <si>
    <r>
      <t>1-P(A</t>
    </r>
    <r>
      <rPr>
        <sz val="12"/>
        <color indexed="8"/>
        <rFont val="Arial"/>
      </rPr>
      <t>∩</t>
    </r>
    <r>
      <rPr>
        <sz val="12"/>
        <color indexed="8"/>
        <rFont val="Arial"/>
        <family val="2"/>
      </rPr>
      <t>E</t>
    </r>
    <r>
      <rPr>
        <sz val="12"/>
        <color indexed="8"/>
        <rFont val="Arial"/>
        <family val="2"/>
      </rPr>
      <t>) =</t>
    </r>
  </si>
  <si>
    <r>
      <t>P(A</t>
    </r>
    <r>
      <rPr>
        <sz val="12"/>
        <color indexed="8"/>
        <rFont val="Arial"/>
      </rPr>
      <t>|B</t>
    </r>
    <r>
      <rPr>
        <sz val="12"/>
        <color indexed="8"/>
        <rFont val="Arial"/>
        <family val="2"/>
      </rPr>
      <t>) = P(A</t>
    </r>
    <r>
      <rPr>
        <sz val="12"/>
        <color indexed="8"/>
        <rFont val="Arial"/>
      </rPr>
      <t>∩</t>
    </r>
    <r>
      <rPr>
        <sz val="12"/>
        <color indexed="8"/>
        <rFont val="Arial"/>
        <family val="2"/>
      </rPr>
      <t>B)/P(B) =</t>
    </r>
  </si>
  <si>
    <t>P(A)P(B) =</t>
  </si>
  <si>
    <t xml:space="preserve">Poiché il prodotto delle probabilità dei due eventi è diverso dalla probabilità della loro intersezione, possiamo concludere che i due eventi sono </t>
  </si>
  <si>
    <t>stocasticamente dipendenti.</t>
  </si>
  <si>
    <t>Un determinato apparecchio, per poter funzionare, necessita il funzionamento di entrambi i componenti di cui è composto. La probabilità che il primo componente smetta di funzionare è dell'1,8% mentre</t>
  </si>
  <si>
    <t>la probabilità che il secondo smetta di funzionare è del 2,5%. La probabilità che smettano di funzionare entrambi è dello 0,2%.</t>
  </si>
  <si>
    <t>A tal fine si estrae un campione di 1000 pezzi prodotti dal macchinario e si rileva che 51 di essi sono difettosi.</t>
  </si>
  <si>
    <r>
      <t xml:space="preserve">a) si determini un intervallo di confidenza per </t>
    </r>
    <r>
      <rPr>
        <b/>
        <sz val="10"/>
        <color indexed="10"/>
        <rFont val="Symbol"/>
        <family val="1"/>
        <charset val="2"/>
      </rPr>
      <t>p</t>
    </r>
    <r>
      <rPr>
        <b/>
        <sz val="10"/>
        <color indexed="10"/>
        <rFont val="Arial"/>
        <family val="2"/>
      </rPr>
      <t xml:space="preserve"> al livello 1 − </t>
    </r>
    <r>
      <rPr>
        <b/>
        <sz val="10"/>
        <color indexed="10"/>
        <rFont val="Symbol"/>
        <family val="1"/>
        <charset val="2"/>
      </rPr>
      <t>a</t>
    </r>
    <r>
      <rPr>
        <b/>
        <sz val="10"/>
        <color indexed="10"/>
        <rFont val="Arial"/>
        <family val="2"/>
      </rPr>
      <t xml:space="preserve"> = 0,99.</t>
    </r>
  </si>
  <si>
    <t xml:space="preserve">b) sulla base del punto a) e senza ulteriori calcoli, possiamo accettare l'ipotesi nulla che il macchinario abbia un tasso di difettosità del 2,5%, </t>
  </si>
  <si>
    <t>contro l'alternativa che tale tasso sia diverso dal 2,5%, al livello di significatività del 5%? Si motivi adeguatamente la risposta.</t>
  </si>
  <si>
    <t>c) si verifichi l'ipotesi nulla che il tasso di difettosità sia pari al 3% contro l'alternativa che sia maggiore, al livello di significatività del 5%.</t>
  </si>
  <si>
    <t>b) Il valore 0,025 non è contenuto all'interno del precedente intervallo e sarà a maggior ragione esterno all'intervallo più stretto, al livello del 95%. Possiamo rifiutare l'ipotesi nulla.</t>
  </si>
  <si>
    <t>Possiamo rifiutare l'ipotesi nulla.</t>
  </si>
  <si>
    <t>Le vendite medie mensili di un determinato prodotto in un certo punto vendita si aggirano intorno ad un valore di 5 mila euro, con una deviazione standard di 0,5 migliaia di euro.</t>
  </si>
  <si>
    <t>d) Con che probabilità il test al punto a) rifiuterebbe l'ipotesi nulla, nel caso in cui il valore delle vendite fosse aumentato a 5,5 mila euro al mese?</t>
  </si>
  <si>
    <t xml:space="preserve">P(R|H1) = </t>
  </si>
  <si>
    <r>
      <t>P((xm -</t>
    </r>
    <r>
      <rPr>
        <sz val="10"/>
        <rFont val="Symbol"/>
        <family val="1"/>
        <charset val="2"/>
      </rPr>
      <t>m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>)/radq(</t>
    </r>
    <r>
      <rPr>
        <sz val="10"/>
        <rFont val="Symbol"/>
        <family val="1"/>
        <charset val="2"/>
      </rPr>
      <t>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/n)&gt;z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>|H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) =P((xm -</t>
    </r>
    <r>
      <rPr>
        <sz val="10"/>
        <rFont val="Symbol"/>
        <family val="1"/>
        <charset val="2"/>
      </rPr>
      <t>m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>)/radq(</t>
    </r>
    <r>
      <rPr>
        <sz val="10"/>
        <rFont val="Symbol"/>
        <family val="1"/>
        <charset val="2"/>
      </rPr>
      <t>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/n)-(</t>
    </r>
    <r>
      <rPr>
        <sz val="10"/>
        <rFont val="Symbol"/>
        <family val="1"/>
        <charset val="2"/>
      </rPr>
      <t>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-</t>
    </r>
    <r>
      <rPr>
        <sz val="10"/>
        <rFont val="Symbol"/>
        <family val="1"/>
        <charset val="2"/>
      </rPr>
      <t>m</t>
    </r>
    <r>
      <rPr>
        <vertAlign val="subscript"/>
        <sz val="10"/>
        <rFont val="Arial"/>
        <family val="2"/>
      </rPr>
      <t>0</t>
    </r>
    <r>
      <rPr>
        <sz val="10"/>
        <rFont val="Arial"/>
        <family val="2"/>
      </rPr>
      <t>)/radq(</t>
    </r>
    <r>
      <rPr>
        <sz val="10"/>
        <rFont val="Symbol"/>
        <family val="1"/>
        <charset val="2"/>
      </rPr>
      <t>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/n)&gt;z</t>
    </r>
    <r>
      <rPr>
        <vertAlign val="subscript"/>
        <sz val="10"/>
        <rFont val="Symbol"/>
        <family val="1"/>
        <charset val="2"/>
      </rPr>
      <t>a</t>
    </r>
    <r>
      <rPr>
        <sz val="10"/>
        <rFont val="Symbol"/>
        <family val="1"/>
        <charset val="2"/>
      </rPr>
      <t>-(m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-</t>
    </r>
    <r>
      <rPr>
        <sz val="10"/>
        <rFont val="Symbol"/>
        <family val="1"/>
        <charset val="2"/>
      </rPr>
      <t>m</t>
    </r>
    <r>
      <rPr>
        <vertAlign val="subscript"/>
        <sz val="10"/>
        <rFont val="Symbol"/>
        <family val="1"/>
        <charset val="2"/>
      </rPr>
      <t>0</t>
    </r>
    <r>
      <rPr>
        <sz val="10"/>
        <rFont val="Symbol"/>
        <family val="1"/>
        <charset val="2"/>
      </rPr>
      <t>)/</t>
    </r>
    <r>
      <rPr>
        <sz val="10"/>
        <rFont val="Arial"/>
        <family val="2"/>
      </rPr>
      <t>radq</t>
    </r>
    <r>
      <rPr>
        <sz val="10"/>
        <rFont val="Symbol"/>
        <family val="1"/>
        <charset val="2"/>
      </rPr>
      <t>(s</t>
    </r>
    <r>
      <rPr>
        <vertAlign val="superscript"/>
        <sz val="10"/>
        <rFont val="Symbol"/>
        <family val="1"/>
        <charset val="2"/>
      </rPr>
      <t>2</t>
    </r>
    <r>
      <rPr>
        <sz val="10"/>
        <rFont val="Symbol"/>
        <family val="1"/>
        <charset val="2"/>
      </rPr>
      <t>/</t>
    </r>
    <r>
      <rPr>
        <sz val="10"/>
        <rFont val="Arial"/>
        <family val="2"/>
      </rPr>
      <t>n</t>
    </r>
    <r>
      <rPr>
        <sz val="10"/>
        <rFont val="Symbol"/>
        <family val="1"/>
        <charset val="2"/>
      </rPr>
      <t>)</t>
    </r>
    <r>
      <rPr>
        <sz val="10"/>
        <rFont val="Arial"/>
        <family val="2"/>
      </rPr>
      <t>|H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>) =</t>
    </r>
  </si>
  <si>
    <r>
      <t>P(Z&gt;z</t>
    </r>
    <r>
      <rPr>
        <vertAlign val="subscript"/>
        <sz val="10"/>
        <rFont val="Symbol"/>
        <family val="1"/>
        <charset val="2"/>
      </rPr>
      <t>a</t>
    </r>
    <r>
      <rPr>
        <sz val="10"/>
        <rFont val="Symbol"/>
        <family val="1"/>
        <charset val="2"/>
      </rPr>
      <t>-(m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-</t>
    </r>
    <r>
      <rPr>
        <sz val="10"/>
        <rFont val="Symbol"/>
        <family val="1"/>
        <charset val="2"/>
      </rPr>
      <t>m</t>
    </r>
    <r>
      <rPr>
        <vertAlign val="subscript"/>
        <sz val="10"/>
        <rFont val="Symbol"/>
        <family val="1"/>
        <charset val="2"/>
      </rPr>
      <t>0</t>
    </r>
    <r>
      <rPr>
        <sz val="10"/>
        <rFont val="Symbol"/>
        <family val="1"/>
        <charset val="2"/>
      </rPr>
      <t>)/</t>
    </r>
    <r>
      <rPr>
        <sz val="10"/>
        <rFont val="Arial"/>
        <family val="2"/>
      </rPr>
      <t>radq</t>
    </r>
    <r>
      <rPr>
        <sz val="10"/>
        <rFont val="Symbol"/>
        <family val="1"/>
        <charset val="2"/>
      </rPr>
      <t>(s</t>
    </r>
    <r>
      <rPr>
        <vertAlign val="superscript"/>
        <sz val="10"/>
        <rFont val="Symbol"/>
        <family val="1"/>
        <charset val="2"/>
      </rPr>
      <t>2</t>
    </r>
    <r>
      <rPr>
        <sz val="10"/>
        <rFont val="Symbol"/>
        <family val="1"/>
        <charset val="2"/>
      </rPr>
      <t>/</t>
    </r>
    <r>
      <rPr>
        <sz val="10"/>
        <rFont val="Arial"/>
        <family val="2"/>
      </rPr>
      <t>n</t>
    </r>
    <r>
      <rPr>
        <sz val="10"/>
        <rFont val="Symbol"/>
        <family val="1"/>
        <charset val="2"/>
      </rPr>
      <t>)</t>
    </r>
    <r>
      <rPr>
        <sz val="10"/>
        <rFont val="Arial"/>
        <family val="2"/>
      </rPr>
      <t>) = P(Z&gt;</t>
    </r>
  </si>
  <si>
    <t>Non possiamo rifiutare l'ipotesi nulla, la campagna non sembra essere stata efficace.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</si>
</sst>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0.000"/>
  </numFmts>
  <fonts count="22" x14ac:knownFonts="1">
    <font>
      <sz val="10"/>
      <name val="Arial"/>
    </font>
    <font>
      <b/>
      <sz val="12"/>
      <color indexed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10"/>
      <color indexed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vertAlign val="subscript"/>
      <sz val="10"/>
      <name val="Arial"/>
      <family val="2"/>
    </font>
    <font>
      <vertAlign val="subscript"/>
      <sz val="10"/>
      <name val="Symbol"/>
      <family val="1"/>
      <charset val="2"/>
    </font>
    <font>
      <b/>
      <sz val="10"/>
      <color indexed="10"/>
      <name val="Symbol"/>
      <family val="1"/>
      <charset val="2"/>
    </font>
    <font>
      <b/>
      <sz val="10"/>
      <color rgb="FFFF0000"/>
      <name val="Arial"/>
      <family val="2"/>
    </font>
    <font>
      <sz val="10"/>
      <name val="Times New Roman"/>
      <family val="1"/>
    </font>
    <font>
      <b/>
      <sz val="12"/>
      <color rgb="FFFF0000"/>
      <name val="Arial"/>
      <family val="2"/>
    </font>
    <font>
      <sz val="12"/>
      <color indexed="8"/>
      <name val="Arial"/>
      <family val="2"/>
    </font>
    <font>
      <sz val="12"/>
      <name val="Arial"/>
    </font>
    <font>
      <sz val="12"/>
      <color indexed="8"/>
      <name val="Arial"/>
    </font>
    <font>
      <vertAlign val="superscript"/>
      <sz val="12"/>
      <color indexed="8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0" fillId="0" borderId="0" xfId="0" applyBorder="1"/>
    <xf numFmtId="0" fontId="5" fillId="0" borderId="0" xfId="0" applyFont="1"/>
    <xf numFmtId="0" fontId="6" fillId="0" borderId="0" xfId="0" applyFont="1"/>
    <xf numFmtId="0" fontId="0" fillId="0" borderId="0" xfId="0" quotePrefix="1"/>
    <xf numFmtId="1" fontId="0" fillId="0" borderId="0" xfId="0" applyNumberFormat="1"/>
    <xf numFmtId="0" fontId="5" fillId="0" borderId="0" xfId="0" applyFont="1" applyBorder="1"/>
    <xf numFmtId="0" fontId="3" fillId="0" borderId="0" xfId="0" applyFont="1" applyBorder="1"/>
    <xf numFmtId="164" fontId="0" fillId="0" borderId="0" xfId="0" applyNumberFormat="1"/>
    <xf numFmtId="0" fontId="7" fillId="0" borderId="0" xfId="0" applyFont="1"/>
    <xf numFmtId="0" fontId="5" fillId="0" borderId="0" xfId="0" quotePrefix="1" applyFont="1"/>
    <xf numFmtId="0" fontId="5" fillId="0" borderId="0" xfId="0" applyFont="1" applyAlignment="1">
      <alignment horizontal="left"/>
    </xf>
    <xf numFmtId="0" fontId="3" fillId="0" borderId="0" xfId="0" quotePrefix="1" applyFont="1" applyBorder="1"/>
    <xf numFmtId="0" fontId="8" fillId="0" borderId="0" xfId="0" applyFont="1" applyBorder="1"/>
    <xf numFmtId="0" fontId="7" fillId="0" borderId="0" xfId="0" applyFont="1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/>
    <xf numFmtId="165" fontId="5" fillId="0" borderId="0" xfId="0" applyNumberFormat="1" applyFont="1" applyBorder="1"/>
    <xf numFmtId="0" fontId="9" fillId="0" borderId="0" xfId="0" applyFont="1" applyBorder="1"/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/>
    <xf numFmtId="0" fontId="13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166" fontId="0" fillId="0" borderId="0" xfId="0" applyNumberFormat="1" applyBorder="1"/>
    <xf numFmtId="0" fontId="14" fillId="0" borderId="0" xfId="0" applyFont="1"/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3" fontId="0" fillId="0" borderId="0" xfId="0" applyNumberFormat="1" applyBorder="1"/>
    <xf numFmtId="0" fontId="0" fillId="0" borderId="0" xfId="0" quotePrefix="1" applyBorder="1"/>
    <xf numFmtId="0" fontId="1" fillId="0" borderId="0" xfId="0" applyFont="1" applyAlignment="1"/>
    <xf numFmtId="0" fontId="15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/>
    <xf numFmtId="0" fontId="16" fillId="0" borderId="0" xfId="0" quotePrefix="1" applyFont="1"/>
    <xf numFmtId="0" fontId="16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left" wrapText="1"/>
    </xf>
    <xf numFmtId="2" fontId="5" fillId="0" borderId="0" xfId="0" applyNumberFormat="1" applyFont="1"/>
    <xf numFmtId="0" fontId="17" fillId="0" borderId="0" xfId="0" applyFont="1" applyBorder="1"/>
    <xf numFmtId="0" fontId="3" fillId="0" borderId="0" xfId="0" applyFont="1" applyAlignment="1">
      <alignment horizontal="left"/>
    </xf>
    <xf numFmtId="0" fontId="4" fillId="0" borderId="0" xfId="0" applyFont="1"/>
    <xf numFmtId="166" fontId="7" fillId="0" borderId="0" xfId="0" applyNumberFormat="1" applyFont="1"/>
    <xf numFmtId="166" fontId="0" fillId="0" borderId="0" xfId="0" applyNumberFormat="1"/>
    <xf numFmtId="0" fontId="16" fillId="0" borderId="0" xfId="0" applyFont="1" applyBorder="1" applyAlignment="1"/>
    <xf numFmtId="0" fontId="16" fillId="0" borderId="0" xfId="0" applyFont="1" applyFill="1" applyBorder="1" applyAlignment="1"/>
    <xf numFmtId="0" fontId="5" fillId="0" borderId="0" xfId="0" applyFont="1" applyBorder="1" applyAlignment="1">
      <alignment vertical="center" textRotation="90"/>
    </xf>
    <xf numFmtId="0" fontId="5" fillId="0" borderId="0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topLeftCell="A8" zoomScale="150" zoomScaleNormal="150" workbookViewId="0">
      <selection activeCell="B8" sqref="B8"/>
    </sheetView>
  </sheetViews>
  <sheetFormatPr defaultColWidth="9.109375" defaultRowHeight="12.3" x14ac:dyDescent="0.4"/>
  <cols>
    <col min="1" max="1" width="17.88671875" style="4" customWidth="1"/>
    <col min="2" max="5" width="9.109375" style="4"/>
    <col min="6" max="6" width="11.5546875" style="4" customWidth="1"/>
    <col min="7" max="16384" width="9.109375" style="4"/>
  </cols>
  <sheetData>
    <row r="1" spans="1:9" x14ac:dyDescent="0.4">
      <c r="A1" s="3" t="s">
        <v>31</v>
      </c>
      <c r="B1" s="3"/>
      <c r="C1" s="3"/>
      <c r="D1" s="3"/>
      <c r="E1" s="3"/>
      <c r="F1" s="3"/>
      <c r="G1" s="3"/>
      <c r="H1" s="3"/>
      <c r="I1" s="3"/>
    </row>
    <row r="2" spans="1:9" x14ac:dyDescent="0.4">
      <c r="A2" s="3" t="s">
        <v>32</v>
      </c>
      <c r="B2" s="3"/>
      <c r="C2" s="3"/>
      <c r="D2" s="3"/>
      <c r="E2" s="3"/>
      <c r="F2" s="3"/>
      <c r="G2" s="3"/>
      <c r="H2" s="3"/>
      <c r="I2" s="3"/>
    </row>
    <row r="3" spans="1:9" x14ac:dyDescent="0.4">
      <c r="A3" s="27" t="s">
        <v>33</v>
      </c>
      <c r="B3" s="3"/>
      <c r="C3" s="3"/>
      <c r="D3" s="3"/>
      <c r="E3" s="3"/>
      <c r="F3" s="3"/>
      <c r="G3" s="3"/>
      <c r="H3" s="3"/>
      <c r="I3" s="3"/>
    </row>
    <row r="4" spans="1:9" x14ac:dyDescent="0.4">
      <c r="A4" s="3" t="s">
        <v>34</v>
      </c>
      <c r="B4" s="3"/>
      <c r="C4" s="3"/>
      <c r="D4" s="3"/>
      <c r="E4" s="3"/>
      <c r="F4" s="3"/>
      <c r="G4" s="3"/>
      <c r="H4" s="3"/>
      <c r="I4" s="3"/>
    </row>
    <row r="5" spans="1:9" x14ac:dyDescent="0.4">
      <c r="A5" s="3" t="s">
        <v>35</v>
      </c>
      <c r="B5" s="3"/>
      <c r="C5" s="18"/>
      <c r="D5" s="18"/>
      <c r="E5" s="18"/>
      <c r="F5" s="19"/>
      <c r="G5" s="19"/>
      <c r="H5" s="19"/>
      <c r="I5" s="3"/>
    </row>
    <row r="6" spans="1:9" x14ac:dyDescent="0.4">
      <c r="A6" s="5"/>
      <c r="B6"/>
      <c r="C6"/>
      <c r="D6"/>
      <c r="E6"/>
      <c r="F6"/>
      <c r="G6"/>
      <c r="H6"/>
      <c r="I6" s="3"/>
    </row>
    <row r="7" spans="1:9" x14ac:dyDescent="0.4">
      <c r="A7" s="5"/>
      <c r="B7" s="5" t="s">
        <v>21</v>
      </c>
      <c r="C7" s="5" t="s">
        <v>22</v>
      </c>
      <c r="D7"/>
      <c r="E7"/>
      <c r="F7"/>
      <c r="G7"/>
      <c r="H7"/>
      <c r="I7" s="3"/>
    </row>
    <row r="8" spans="1:9" x14ac:dyDescent="0.4">
      <c r="A8" s="5" t="s">
        <v>36</v>
      </c>
      <c r="B8">
        <v>68</v>
      </c>
      <c r="C8">
        <v>32</v>
      </c>
      <c r="D8">
        <f>SUM(B8:C8)</f>
        <v>100</v>
      </c>
      <c r="E8"/>
      <c r="F8"/>
      <c r="G8" s="5"/>
      <c r="H8"/>
      <c r="I8" s="5"/>
    </row>
    <row r="9" spans="1:9" x14ac:dyDescent="0.4">
      <c r="A9" s="5" t="s">
        <v>37</v>
      </c>
      <c r="B9">
        <v>53</v>
      </c>
      <c r="C9">
        <v>72</v>
      </c>
      <c r="D9">
        <f>SUM(B9:C9)</f>
        <v>125</v>
      </c>
      <c r="E9"/>
      <c r="F9"/>
      <c r="G9" s="5"/>
      <c r="H9"/>
      <c r="I9" s="5"/>
    </row>
    <row r="10" spans="1:9" x14ac:dyDescent="0.4">
      <c r="A10" s="5" t="s">
        <v>38</v>
      </c>
      <c r="B10">
        <v>21</v>
      </c>
      <c r="C10">
        <v>43</v>
      </c>
      <c r="D10">
        <f>SUM(B10:C10)</f>
        <v>64</v>
      </c>
      <c r="E10"/>
      <c r="F10"/>
      <c r="G10" s="5"/>
      <c r="H10"/>
      <c r="I10" s="5"/>
    </row>
    <row r="11" spans="1:9" x14ac:dyDescent="0.4">
      <c r="A11" s="5"/>
      <c r="B11">
        <f>SUM(B8:B10)</f>
        <v>142</v>
      </c>
      <c r="C11">
        <f>SUM(C8:C10)</f>
        <v>147</v>
      </c>
      <c r="D11">
        <f>SUM(D8:D10)</f>
        <v>289</v>
      </c>
      <c r="E11" s="13"/>
      <c r="F11"/>
      <c r="G11" s="13"/>
      <c r="H11"/>
      <c r="I11" s="5"/>
    </row>
    <row r="12" spans="1:9" x14ac:dyDescent="0.4">
      <c r="A12" s="5"/>
      <c r="B12"/>
      <c r="C12"/>
      <c r="D12"/>
      <c r="E12"/>
      <c r="F12"/>
      <c r="G12"/>
      <c r="H12"/>
      <c r="I12" s="3"/>
    </row>
    <row r="13" spans="1:9" x14ac:dyDescent="0.4">
      <c r="A13" s="5"/>
      <c r="B13"/>
      <c r="C13"/>
      <c r="D13"/>
      <c r="E13"/>
      <c r="F13"/>
      <c r="G13"/>
      <c r="H13"/>
      <c r="I13" s="3"/>
    </row>
    <row r="14" spans="1:9" ht="12.6" x14ac:dyDescent="0.45">
      <c r="A14" s="31" t="s">
        <v>0</v>
      </c>
      <c r="B14"/>
      <c r="C14"/>
      <c r="D14"/>
      <c r="E14"/>
      <c r="F14"/>
      <c r="G14"/>
      <c r="H14"/>
      <c r="I14" s="3"/>
    </row>
    <row r="15" spans="1:9" x14ac:dyDescent="0.4">
      <c r="A15" s="5"/>
      <c r="B15" s="5" t="s">
        <v>21</v>
      </c>
      <c r="C15" s="5" t="s">
        <v>22</v>
      </c>
      <c r="D15"/>
      <c r="E15"/>
      <c r="F15"/>
      <c r="G15"/>
      <c r="H15"/>
      <c r="I15" s="3"/>
    </row>
    <row r="16" spans="1:9" x14ac:dyDescent="0.4">
      <c r="A16" s="5" t="s">
        <v>36</v>
      </c>
      <c r="B16">
        <f>B8/B$11</f>
        <v>0.47887323943661969</v>
      </c>
      <c r="C16">
        <f>C8/C$11</f>
        <v>0.21768707482993196</v>
      </c>
      <c r="D16">
        <f>D8/D$11</f>
        <v>0.34602076124567471</v>
      </c>
      <c r="E16"/>
      <c r="F16"/>
      <c r="G16"/>
      <c r="H16"/>
      <c r="I16" s="3"/>
    </row>
    <row r="17" spans="1:9" x14ac:dyDescent="0.4">
      <c r="A17" s="5" t="s">
        <v>37</v>
      </c>
      <c r="B17">
        <f t="shared" ref="B17:C18" si="0">B9/B$11</f>
        <v>0.37323943661971831</v>
      </c>
      <c r="C17">
        <f t="shared" si="0"/>
        <v>0.48979591836734693</v>
      </c>
      <c r="D17">
        <f t="shared" ref="D17" si="1">D9/D$11</f>
        <v>0.43252595155709345</v>
      </c>
      <c r="E17"/>
      <c r="F17"/>
      <c r="G17"/>
      <c r="H17"/>
      <c r="I17" s="5"/>
    </row>
    <row r="18" spans="1:9" x14ac:dyDescent="0.4">
      <c r="A18" s="5" t="s">
        <v>38</v>
      </c>
      <c r="B18">
        <f t="shared" si="0"/>
        <v>0.14788732394366197</v>
      </c>
      <c r="C18">
        <f t="shared" si="0"/>
        <v>0.29251700680272108</v>
      </c>
      <c r="D18">
        <f t="shared" ref="D18" si="2">D10/D$11</f>
        <v>0.22145328719723184</v>
      </c>
      <c r="E18"/>
      <c r="F18"/>
      <c r="G18"/>
      <c r="H18"/>
      <c r="I18" s="3"/>
    </row>
    <row r="19" spans="1:9" x14ac:dyDescent="0.4">
      <c r="A19" s="5"/>
      <c r="B19">
        <f>SUM(B16:B18)</f>
        <v>1</v>
      </c>
      <c r="C19">
        <f t="shared" ref="C19" si="3">SUM(C16:C18)</f>
        <v>1</v>
      </c>
      <c r="D19">
        <f t="shared" ref="D19" si="4">SUM(D16:D18)</f>
        <v>1</v>
      </c>
      <c r="E19"/>
      <c r="F19"/>
      <c r="G19"/>
      <c r="H19"/>
      <c r="I19" s="3"/>
    </row>
    <row r="20" spans="1:9" x14ac:dyDescent="0.4">
      <c r="A20"/>
      <c r="B20"/>
      <c r="C20"/>
      <c r="D20"/>
      <c r="E20"/>
      <c r="F20"/>
      <c r="G20"/>
      <c r="H20"/>
      <c r="I20" s="3"/>
    </row>
    <row r="21" spans="1:9" x14ac:dyDescent="0.4">
      <c r="A21" s="5" t="s">
        <v>1</v>
      </c>
      <c r="B21"/>
      <c r="C21"/>
      <c r="D21"/>
      <c r="E21"/>
      <c r="F21"/>
      <c r="G21"/>
      <c r="H21"/>
      <c r="I21" s="3"/>
    </row>
    <row r="22" spans="1:9" x14ac:dyDescent="0.4">
      <c r="A22" s="5" t="s">
        <v>39</v>
      </c>
      <c r="B22"/>
      <c r="C22"/>
      <c r="D22"/>
      <c r="E22"/>
      <c r="F22"/>
      <c r="G22"/>
      <c r="H22"/>
      <c r="I22" s="3"/>
    </row>
    <row r="23" spans="1:9" x14ac:dyDescent="0.4">
      <c r="A23" s="5"/>
      <c r="B23"/>
      <c r="C23"/>
      <c r="D23"/>
      <c r="E23"/>
      <c r="F23"/>
      <c r="G23"/>
      <c r="H23"/>
      <c r="I23" s="3"/>
    </row>
    <row r="24" spans="1:9" x14ac:dyDescent="0.4">
      <c r="A24" s="5" t="s">
        <v>2</v>
      </c>
      <c r="B24"/>
      <c r="C24"/>
      <c r="D24"/>
      <c r="E24"/>
      <c r="F24"/>
      <c r="G24"/>
      <c r="H24"/>
      <c r="I24" s="3"/>
    </row>
    <row r="25" spans="1:9" x14ac:dyDescent="0.4">
      <c r="A25" s="5"/>
      <c r="B25" s="5" t="s">
        <v>21</v>
      </c>
      <c r="C25" s="5" t="s">
        <v>22</v>
      </c>
      <c r="D25"/>
    </row>
    <row r="26" spans="1:9" x14ac:dyDescent="0.4">
      <c r="A26" s="5" t="s">
        <v>36</v>
      </c>
      <c r="B26">
        <f>$D8*B$11/$D$11</f>
        <v>49.134948096885815</v>
      </c>
      <c r="C26">
        <f>$D8*C$11/$D$11</f>
        <v>50.865051903114185</v>
      </c>
      <c r="D26">
        <f>SUM(B26:C26)</f>
        <v>100</v>
      </c>
    </row>
    <row r="27" spans="1:9" x14ac:dyDescent="0.4">
      <c r="A27" s="5" t="s">
        <v>37</v>
      </c>
      <c r="B27">
        <f t="shared" ref="B27:C27" si="5">$D9*B$11/$D$11</f>
        <v>61.418685121107266</v>
      </c>
      <c r="C27">
        <f t="shared" si="5"/>
        <v>63.581314878892734</v>
      </c>
      <c r="D27">
        <f>SUM(B27:C27)</f>
        <v>125</v>
      </c>
    </row>
    <row r="28" spans="1:9" x14ac:dyDescent="0.4">
      <c r="A28" s="5" t="s">
        <v>38</v>
      </c>
      <c r="B28">
        <f t="shared" ref="B28:C28" si="6">$D10*B$11/$D$11</f>
        <v>31.446366782006919</v>
      </c>
      <c r="C28">
        <f t="shared" si="6"/>
        <v>32.553633217993081</v>
      </c>
      <c r="D28">
        <f>SUM(B28:C28)</f>
        <v>64</v>
      </c>
    </row>
    <row r="29" spans="1:9" x14ac:dyDescent="0.4">
      <c r="A29" s="5"/>
      <c r="B29">
        <f>SUM(B26:B28)</f>
        <v>142</v>
      </c>
      <c r="C29">
        <f t="shared" ref="C29" si="7">SUM(C26:C28)</f>
        <v>147</v>
      </c>
      <c r="D29">
        <f t="shared" ref="D29" si="8">SUM(D26:D28)</f>
        <v>289</v>
      </c>
    </row>
    <row r="31" spans="1:9" x14ac:dyDescent="0.4">
      <c r="A31" s="5"/>
      <c r="B31" s="5" t="s">
        <v>21</v>
      </c>
      <c r="C31" s="5" t="s">
        <v>22</v>
      </c>
      <c r="D31"/>
    </row>
    <row r="32" spans="1:9" x14ac:dyDescent="0.4">
      <c r="A32" s="5" t="s">
        <v>36</v>
      </c>
      <c r="B32">
        <f>(B8-B26)^2/B26</f>
        <v>7.243117110970319</v>
      </c>
      <c r="C32">
        <f>(C8-C26)^2/C26</f>
        <v>6.9967525833862947</v>
      </c>
      <c r="D32">
        <f>SUM(B32:C32)</f>
        <v>14.239869694356614</v>
      </c>
    </row>
    <row r="33" spans="1:4" x14ac:dyDescent="0.4">
      <c r="A33" s="5" t="s">
        <v>37</v>
      </c>
      <c r="B33">
        <f t="shared" ref="B33:C33" si="9">(B9-B27)^2/B27</f>
        <v>1.1539527267410692</v>
      </c>
      <c r="C33">
        <f t="shared" si="9"/>
        <v>1.1147026339947743</v>
      </c>
      <c r="D33">
        <f>SUM(B33:C33)</f>
        <v>2.2686553607358437</v>
      </c>
    </row>
    <row r="34" spans="1:4" x14ac:dyDescent="0.4">
      <c r="A34" s="5" t="s">
        <v>38</v>
      </c>
      <c r="B34">
        <f t="shared" ref="B34:C34" si="10">(B10-B28)^2/B28</f>
        <v>3.4702444228519904</v>
      </c>
      <c r="C34">
        <f t="shared" si="10"/>
        <v>3.3522088982651876</v>
      </c>
      <c r="D34">
        <f>SUM(B34:C34)</f>
        <v>6.8224533211171785</v>
      </c>
    </row>
    <row r="35" spans="1:4" x14ac:dyDescent="0.4">
      <c r="A35" s="5"/>
      <c r="B35">
        <f>SUM(B32:B34)</f>
        <v>11.867314260563379</v>
      </c>
      <c r="C35">
        <f t="shared" ref="C35" si="11">SUM(C32:C34)</f>
        <v>11.463664115646257</v>
      </c>
      <c r="D35">
        <f t="shared" ref="D35" si="12">SUM(D32:D34)</f>
        <v>23.330978376209636</v>
      </c>
    </row>
    <row r="37" spans="1:4" x14ac:dyDescent="0.4">
      <c r="A37" s="28" t="s">
        <v>40</v>
      </c>
      <c r="B37" s="4">
        <f>SQRT(D35/D29)</f>
        <v>0.28413030282499674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topLeftCell="A22" zoomScale="150" zoomScaleNormal="150" workbookViewId="0">
      <selection activeCell="F40" sqref="F40"/>
    </sheetView>
  </sheetViews>
  <sheetFormatPr defaultRowHeight="12.3" x14ac:dyDescent="0.4"/>
  <cols>
    <col min="1" max="1" width="18.88671875" style="4" customWidth="1"/>
    <col min="2" max="8" width="8.88671875" style="4"/>
    <col min="9" max="9" width="13.38671875" style="4" bestFit="1" customWidth="1"/>
    <col min="10" max="11" width="8.88671875" style="4"/>
    <col min="12" max="13" width="9.83203125" style="4" bestFit="1" customWidth="1"/>
    <col min="14" max="256" width="8.88671875" style="4"/>
    <col min="257" max="257" width="18.88671875" style="4" customWidth="1"/>
    <col min="258" max="264" width="8.88671875" style="4"/>
    <col min="265" max="265" width="13.38671875" style="4" bestFit="1" customWidth="1"/>
    <col min="266" max="267" width="8.88671875" style="4"/>
    <col min="268" max="269" width="9.83203125" style="4" bestFit="1" customWidth="1"/>
    <col min="270" max="512" width="8.88671875" style="4"/>
    <col min="513" max="513" width="18.88671875" style="4" customWidth="1"/>
    <col min="514" max="520" width="8.88671875" style="4"/>
    <col min="521" max="521" width="13.38671875" style="4" bestFit="1" customWidth="1"/>
    <col min="522" max="523" width="8.88671875" style="4"/>
    <col min="524" max="525" width="9.83203125" style="4" bestFit="1" customWidth="1"/>
    <col min="526" max="768" width="8.88671875" style="4"/>
    <col min="769" max="769" width="18.88671875" style="4" customWidth="1"/>
    <col min="770" max="776" width="8.88671875" style="4"/>
    <col min="777" max="777" width="13.38671875" style="4" bestFit="1" customWidth="1"/>
    <col min="778" max="779" width="8.88671875" style="4"/>
    <col min="780" max="781" width="9.83203125" style="4" bestFit="1" customWidth="1"/>
    <col min="782" max="1024" width="8.88671875" style="4"/>
    <col min="1025" max="1025" width="18.88671875" style="4" customWidth="1"/>
    <col min="1026" max="1032" width="8.88671875" style="4"/>
    <col min="1033" max="1033" width="13.38671875" style="4" bestFit="1" customWidth="1"/>
    <col min="1034" max="1035" width="8.88671875" style="4"/>
    <col min="1036" max="1037" width="9.83203125" style="4" bestFit="1" customWidth="1"/>
    <col min="1038" max="1280" width="8.88671875" style="4"/>
    <col min="1281" max="1281" width="18.88671875" style="4" customWidth="1"/>
    <col min="1282" max="1288" width="8.88671875" style="4"/>
    <col min="1289" max="1289" width="13.38671875" style="4" bestFit="1" customWidth="1"/>
    <col min="1290" max="1291" width="8.88671875" style="4"/>
    <col min="1292" max="1293" width="9.83203125" style="4" bestFit="1" customWidth="1"/>
    <col min="1294" max="1536" width="8.88671875" style="4"/>
    <col min="1537" max="1537" width="18.88671875" style="4" customWidth="1"/>
    <col min="1538" max="1544" width="8.88671875" style="4"/>
    <col min="1545" max="1545" width="13.38671875" style="4" bestFit="1" customWidth="1"/>
    <col min="1546" max="1547" width="8.88671875" style="4"/>
    <col min="1548" max="1549" width="9.83203125" style="4" bestFit="1" customWidth="1"/>
    <col min="1550" max="1792" width="8.88671875" style="4"/>
    <col min="1793" max="1793" width="18.88671875" style="4" customWidth="1"/>
    <col min="1794" max="1800" width="8.88671875" style="4"/>
    <col min="1801" max="1801" width="13.38671875" style="4" bestFit="1" customWidth="1"/>
    <col min="1802" max="1803" width="8.88671875" style="4"/>
    <col min="1804" max="1805" width="9.83203125" style="4" bestFit="1" customWidth="1"/>
    <col min="1806" max="2048" width="8.88671875" style="4"/>
    <col min="2049" max="2049" width="18.88671875" style="4" customWidth="1"/>
    <col min="2050" max="2056" width="8.88671875" style="4"/>
    <col min="2057" max="2057" width="13.38671875" style="4" bestFit="1" customWidth="1"/>
    <col min="2058" max="2059" width="8.88671875" style="4"/>
    <col min="2060" max="2061" width="9.83203125" style="4" bestFit="1" customWidth="1"/>
    <col min="2062" max="2304" width="8.88671875" style="4"/>
    <col min="2305" max="2305" width="18.88671875" style="4" customWidth="1"/>
    <col min="2306" max="2312" width="8.88671875" style="4"/>
    <col min="2313" max="2313" width="13.38671875" style="4" bestFit="1" customWidth="1"/>
    <col min="2314" max="2315" width="8.88671875" style="4"/>
    <col min="2316" max="2317" width="9.83203125" style="4" bestFit="1" customWidth="1"/>
    <col min="2318" max="2560" width="8.88671875" style="4"/>
    <col min="2561" max="2561" width="18.88671875" style="4" customWidth="1"/>
    <col min="2562" max="2568" width="8.88671875" style="4"/>
    <col min="2569" max="2569" width="13.38671875" style="4" bestFit="1" customWidth="1"/>
    <col min="2570" max="2571" width="8.88671875" style="4"/>
    <col min="2572" max="2573" width="9.83203125" style="4" bestFit="1" customWidth="1"/>
    <col min="2574" max="2816" width="8.88671875" style="4"/>
    <col min="2817" max="2817" width="18.88671875" style="4" customWidth="1"/>
    <col min="2818" max="2824" width="8.88671875" style="4"/>
    <col min="2825" max="2825" width="13.38671875" style="4" bestFit="1" customWidth="1"/>
    <col min="2826" max="2827" width="8.88671875" style="4"/>
    <col min="2828" max="2829" width="9.83203125" style="4" bestFit="1" customWidth="1"/>
    <col min="2830" max="3072" width="8.88671875" style="4"/>
    <col min="3073" max="3073" width="18.88671875" style="4" customWidth="1"/>
    <col min="3074" max="3080" width="8.88671875" style="4"/>
    <col min="3081" max="3081" width="13.38671875" style="4" bestFit="1" customWidth="1"/>
    <col min="3082" max="3083" width="8.88671875" style="4"/>
    <col min="3084" max="3085" width="9.83203125" style="4" bestFit="1" customWidth="1"/>
    <col min="3086" max="3328" width="8.88671875" style="4"/>
    <col min="3329" max="3329" width="18.88671875" style="4" customWidth="1"/>
    <col min="3330" max="3336" width="8.88671875" style="4"/>
    <col min="3337" max="3337" width="13.38671875" style="4" bestFit="1" customWidth="1"/>
    <col min="3338" max="3339" width="8.88671875" style="4"/>
    <col min="3340" max="3341" width="9.83203125" style="4" bestFit="1" customWidth="1"/>
    <col min="3342" max="3584" width="8.88671875" style="4"/>
    <col min="3585" max="3585" width="18.88671875" style="4" customWidth="1"/>
    <col min="3586" max="3592" width="8.88671875" style="4"/>
    <col min="3593" max="3593" width="13.38671875" style="4" bestFit="1" customWidth="1"/>
    <col min="3594" max="3595" width="8.88671875" style="4"/>
    <col min="3596" max="3597" width="9.83203125" style="4" bestFit="1" customWidth="1"/>
    <col min="3598" max="3840" width="8.88671875" style="4"/>
    <col min="3841" max="3841" width="18.88671875" style="4" customWidth="1"/>
    <col min="3842" max="3848" width="8.88671875" style="4"/>
    <col min="3849" max="3849" width="13.38671875" style="4" bestFit="1" customWidth="1"/>
    <col min="3850" max="3851" width="8.88671875" style="4"/>
    <col min="3852" max="3853" width="9.83203125" style="4" bestFit="1" customWidth="1"/>
    <col min="3854" max="4096" width="8.88671875" style="4"/>
    <col min="4097" max="4097" width="18.88671875" style="4" customWidth="1"/>
    <col min="4098" max="4104" width="8.88671875" style="4"/>
    <col min="4105" max="4105" width="13.38671875" style="4" bestFit="1" customWidth="1"/>
    <col min="4106" max="4107" width="8.88671875" style="4"/>
    <col min="4108" max="4109" width="9.83203125" style="4" bestFit="1" customWidth="1"/>
    <col min="4110" max="4352" width="8.88671875" style="4"/>
    <col min="4353" max="4353" width="18.88671875" style="4" customWidth="1"/>
    <col min="4354" max="4360" width="8.88671875" style="4"/>
    <col min="4361" max="4361" width="13.38671875" style="4" bestFit="1" customWidth="1"/>
    <col min="4362" max="4363" width="8.88671875" style="4"/>
    <col min="4364" max="4365" width="9.83203125" style="4" bestFit="1" customWidth="1"/>
    <col min="4366" max="4608" width="8.88671875" style="4"/>
    <col min="4609" max="4609" width="18.88671875" style="4" customWidth="1"/>
    <col min="4610" max="4616" width="8.88671875" style="4"/>
    <col min="4617" max="4617" width="13.38671875" style="4" bestFit="1" customWidth="1"/>
    <col min="4618" max="4619" width="8.88671875" style="4"/>
    <col min="4620" max="4621" width="9.83203125" style="4" bestFit="1" customWidth="1"/>
    <col min="4622" max="4864" width="8.88671875" style="4"/>
    <col min="4865" max="4865" width="18.88671875" style="4" customWidth="1"/>
    <col min="4866" max="4872" width="8.88671875" style="4"/>
    <col min="4873" max="4873" width="13.38671875" style="4" bestFit="1" customWidth="1"/>
    <col min="4874" max="4875" width="8.88671875" style="4"/>
    <col min="4876" max="4877" width="9.83203125" style="4" bestFit="1" customWidth="1"/>
    <col min="4878" max="5120" width="8.88671875" style="4"/>
    <col min="5121" max="5121" width="18.88671875" style="4" customWidth="1"/>
    <col min="5122" max="5128" width="8.88671875" style="4"/>
    <col min="5129" max="5129" width="13.38671875" style="4" bestFit="1" customWidth="1"/>
    <col min="5130" max="5131" width="8.88671875" style="4"/>
    <col min="5132" max="5133" width="9.83203125" style="4" bestFit="1" customWidth="1"/>
    <col min="5134" max="5376" width="8.88671875" style="4"/>
    <col min="5377" max="5377" width="18.88671875" style="4" customWidth="1"/>
    <col min="5378" max="5384" width="8.88671875" style="4"/>
    <col min="5385" max="5385" width="13.38671875" style="4" bestFit="1" customWidth="1"/>
    <col min="5386" max="5387" width="8.88671875" style="4"/>
    <col min="5388" max="5389" width="9.83203125" style="4" bestFit="1" customWidth="1"/>
    <col min="5390" max="5632" width="8.88671875" style="4"/>
    <col min="5633" max="5633" width="18.88671875" style="4" customWidth="1"/>
    <col min="5634" max="5640" width="8.88671875" style="4"/>
    <col min="5641" max="5641" width="13.38671875" style="4" bestFit="1" customWidth="1"/>
    <col min="5642" max="5643" width="8.88671875" style="4"/>
    <col min="5644" max="5645" width="9.83203125" style="4" bestFit="1" customWidth="1"/>
    <col min="5646" max="5888" width="8.88671875" style="4"/>
    <col min="5889" max="5889" width="18.88671875" style="4" customWidth="1"/>
    <col min="5890" max="5896" width="8.88671875" style="4"/>
    <col min="5897" max="5897" width="13.38671875" style="4" bestFit="1" customWidth="1"/>
    <col min="5898" max="5899" width="8.88671875" style="4"/>
    <col min="5900" max="5901" width="9.83203125" style="4" bestFit="1" customWidth="1"/>
    <col min="5902" max="6144" width="8.88671875" style="4"/>
    <col min="6145" max="6145" width="18.88671875" style="4" customWidth="1"/>
    <col min="6146" max="6152" width="8.88671875" style="4"/>
    <col min="6153" max="6153" width="13.38671875" style="4" bestFit="1" customWidth="1"/>
    <col min="6154" max="6155" width="8.88671875" style="4"/>
    <col min="6156" max="6157" width="9.83203125" style="4" bestFit="1" customWidth="1"/>
    <col min="6158" max="6400" width="8.88671875" style="4"/>
    <col min="6401" max="6401" width="18.88671875" style="4" customWidth="1"/>
    <col min="6402" max="6408" width="8.88671875" style="4"/>
    <col min="6409" max="6409" width="13.38671875" style="4" bestFit="1" customWidth="1"/>
    <col min="6410" max="6411" width="8.88671875" style="4"/>
    <col min="6412" max="6413" width="9.83203125" style="4" bestFit="1" customWidth="1"/>
    <col min="6414" max="6656" width="8.88671875" style="4"/>
    <col min="6657" max="6657" width="18.88671875" style="4" customWidth="1"/>
    <col min="6658" max="6664" width="8.88671875" style="4"/>
    <col min="6665" max="6665" width="13.38671875" style="4" bestFit="1" customWidth="1"/>
    <col min="6666" max="6667" width="8.88671875" style="4"/>
    <col min="6668" max="6669" width="9.83203125" style="4" bestFit="1" customWidth="1"/>
    <col min="6670" max="6912" width="8.88671875" style="4"/>
    <col min="6913" max="6913" width="18.88671875" style="4" customWidth="1"/>
    <col min="6914" max="6920" width="8.88671875" style="4"/>
    <col min="6921" max="6921" width="13.38671875" style="4" bestFit="1" customWidth="1"/>
    <col min="6922" max="6923" width="8.88671875" style="4"/>
    <col min="6924" max="6925" width="9.83203125" style="4" bestFit="1" customWidth="1"/>
    <col min="6926" max="7168" width="8.88671875" style="4"/>
    <col min="7169" max="7169" width="18.88671875" style="4" customWidth="1"/>
    <col min="7170" max="7176" width="8.88671875" style="4"/>
    <col min="7177" max="7177" width="13.38671875" style="4" bestFit="1" customWidth="1"/>
    <col min="7178" max="7179" width="8.88671875" style="4"/>
    <col min="7180" max="7181" width="9.83203125" style="4" bestFit="1" customWidth="1"/>
    <col min="7182" max="7424" width="8.88671875" style="4"/>
    <col min="7425" max="7425" width="18.88671875" style="4" customWidth="1"/>
    <col min="7426" max="7432" width="8.88671875" style="4"/>
    <col min="7433" max="7433" width="13.38671875" style="4" bestFit="1" customWidth="1"/>
    <col min="7434" max="7435" width="8.88671875" style="4"/>
    <col min="7436" max="7437" width="9.83203125" style="4" bestFit="1" customWidth="1"/>
    <col min="7438" max="7680" width="8.88671875" style="4"/>
    <col min="7681" max="7681" width="18.88671875" style="4" customWidth="1"/>
    <col min="7682" max="7688" width="8.88671875" style="4"/>
    <col min="7689" max="7689" width="13.38671875" style="4" bestFit="1" customWidth="1"/>
    <col min="7690" max="7691" width="8.88671875" style="4"/>
    <col min="7692" max="7693" width="9.83203125" style="4" bestFit="1" customWidth="1"/>
    <col min="7694" max="7936" width="8.88671875" style="4"/>
    <col min="7937" max="7937" width="18.88671875" style="4" customWidth="1"/>
    <col min="7938" max="7944" width="8.88671875" style="4"/>
    <col min="7945" max="7945" width="13.38671875" style="4" bestFit="1" customWidth="1"/>
    <col min="7946" max="7947" width="8.88671875" style="4"/>
    <col min="7948" max="7949" width="9.83203125" style="4" bestFit="1" customWidth="1"/>
    <col min="7950" max="8192" width="8.88671875" style="4"/>
    <col min="8193" max="8193" width="18.88671875" style="4" customWidth="1"/>
    <col min="8194" max="8200" width="8.88671875" style="4"/>
    <col min="8201" max="8201" width="13.38671875" style="4" bestFit="1" customWidth="1"/>
    <col min="8202" max="8203" width="8.88671875" style="4"/>
    <col min="8204" max="8205" width="9.83203125" style="4" bestFit="1" customWidth="1"/>
    <col min="8206" max="8448" width="8.88671875" style="4"/>
    <col min="8449" max="8449" width="18.88671875" style="4" customWidth="1"/>
    <col min="8450" max="8456" width="8.88671875" style="4"/>
    <col min="8457" max="8457" width="13.38671875" style="4" bestFit="1" customWidth="1"/>
    <col min="8458" max="8459" width="8.88671875" style="4"/>
    <col min="8460" max="8461" width="9.83203125" style="4" bestFit="1" customWidth="1"/>
    <col min="8462" max="8704" width="8.88671875" style="4"/>
    <col min="8705" max="8705" width="18.88671875" style="4" customWidth="1"/>
    <col min="8706" max="8712" width="8.88671875" style="4"/>
    <col min="8713" max="8713" width="13.38671875" style="4" bestFit="1" customWidth="1"/>
    <col min="8714" max="8715" width="8.88671875" style="4"/>
    <col min="8716" max="8717" width="9.83203125" style="4" bestFit="1" customWidth="1"/>
    <col min="8718" max="8960" width="8.88671875" style="4"/>
    <col min="8961" max="8961" width="18.88671875" style="4" customWidth="1"/>
    <col min="8962" max="8968" width="8.88671875" style="4"/>
    <col min="8969" max="8969" width="13.38671875" style="4" bestFit="1" customWidth="1"/>
    <col min="8970" max="8971" width="8.88671875" style="4"/>
    <col min="8972" max="8973" width="9.83203125" style="4" bestFit="1" customWidth="1"/>
    <col min="8974" max="9216" width="8.88671875" style="4"/>
    <col min="9217" max="9217" width="18.88671875" style="4" customWidth="1"/>
    <col min="9218" max="9224" width="8.88671875" style="4"/>
    <col min="9225" max="9225" width="13.38671875" style="4" bestFit="1" customWidth="1"/>
    <col min="9226" max="9227" width="8.88671875" style="4"/>
    <col min="9228" max="9229" width="9.83203125" style="4" bestFit="1" customWidth="1"/>
    <col min="9230" max="9472" width="8.88671875" style="4"/>
    <col min="9473" max="9473" width="18.88671875" style="4" customWidth="1"/>
    <col min="9474" max="9480" width="8.88671875" style="4"/>
    <col min="9481" max="9481" width="13.38671875" style="4" bestFit="1" customWidth="1"/>
    <col min="9482" max="9483" width="8.88671875" style="4"/>
    <col min="9484" max="9485" width="9.83203125" style="4" bestFit="1" customWidth="1"/>
    <col min="9486" max="9728" width="8.88671875" style="4"/>
    <col min="9729" max="9729" width="18.88671875" style="4" customWidth="1"/>
    <col min="9730" max="9736" width="8.88671875" style="4"/>
    <col min="9737" max="9737" width="13.38671875" style="4" bestFit="1" customWidth="1"/>
    <col min="9738" max="9739" width="8.88671875" style="4"/>
    <col min="9740" max="9741" width="9.83203125" style="4" bestFit="1" customWidth="1"/>
    <col min="9742" max="9984" width="8.88671875" style="4"/>
    <col min="9985" max="9985" width="18.88671875" style="4" customWidth="1"/>
    <col min="9986" max="9992" width="8.88671875" style="4"/>
    <col min="9993" max="9993" width="13.38671875" style="4" bestFit="1" customWidth="1"/>
    <col min="9994" max="9995" width="8.88671875" style="4"/>
    <col min="9996" max="9997" width="9.83203125" style="4" bestFit="1" customWidth="1"/>
    <col min="9998" max="10240" width="8.88671875" style="4"/>
    <col min="10241" max="10241" width="18.88671875" style="4" customWidth="1"/>
    <col min="10242" max="10248" width="8.88671875" style="4"/>
    <col min="10249" max="10249" width="13.38671875" style="4" bestFit="1" customWidth="1"/>
    <col min="10250" max="10251" width="8.88671875" style="4"/>
    <col min="10252" max="10253" width="9.83203125" style="4" bestFit="1" customWidth="1"/>
    <col min="10254" max="10496" width="8.88671875" style="4"/>
    <col min="10497" max="10497" width="18.88671875" style="4" customWidth="1"/>
    <col min="10498" max="10504" width="8.88671875" style="4"/>
    <col min="10505" max="10505" width="13.38671875" style="4" bestFit="1" customWidth="1"/>
    <col min="10506" max="10507" width="8.88671875" style="4"/>
    <col min="10508" max="10509" width="9.83203125" style="4" bestFit="1" customWidth="1"/>
    <col min="10510" max="10752" width="8.88671875" style="4"/>
    <col min="10753" max="10753" width="18.88671875" style="4" customWidth="1"/>
    <col min="10754" max="10760" width="8.88671875" style="4"/>
    <col min="10761" max="10761" width="13.38671875" style="4" bestFit="1" customWidth="1"/>
    <col min="10762" max="10763" width="8.88671875" style="4"/>
    <col min="10764" max="10765" width="9.83203125" style="4" bestFit="1" customWidth="1"/>
    <col min="10766" max="11008" width="8.88671875" style="4"/>
    <col min="11009" max="11009" width="18.88671875" style="4" customWidth="1"/>
    <col min="11010" max="11016" width="8.88671875" style="4"/>
    <col min="11017" max="11017" width="13.38671875" style="4" bestFit="1" customWidth="1"/>
    <col min="11018" max="11019" width="8.88671875" style="4"/>
    <col min="11020" max="11021" width="9.83203125" style="4" bestFit="1" customWidth="1"/>
    <col min="11022" max="11264" width="8.88671875" style="4"/>
    <col min="11265" max="11265" width="18.88671875" style="4" customWidth="1"/>
    <col min="11266" max="11272" width="8.88671875" style="4"/>
    <col min="11273" max="11273" width="13.38671875" style="4" bestFit="1" customWidth="1"/>
    <col min="11274" max="11275" width="8.88671875" style="4"/>
    <col min="11276" max="11277" width="9.83203125" style="4" bestFit="1" customWidth="1"/>
    <col min="11278" max="11520" width="8.88671875" style="4"/>
    <col min="11521" max="11521" width="18.88671875" style="4" customWidth="1"/>
    <col min="11522" max="11528" width="8.88671875" style="4"/>
    <col min="11529" max="11529" width="13.38671875" style="4" bestFit="1" customWidth="1"/>
    <col min="11530" max="11531" width="8.88671875" style="4"/>
    <col min="11532" max="11533" width="9.83203125" style="4" bestFit="1" customWidth="1"/>
    <col min="11534" max="11776" width="8.88671875" style="4"/>
    <col min="11777" max="11777" width="18.88671875" style="4" customWidth="1"/>
    <col min="11778" max="11784" width="8.88671875" style="4"/>
    <col min="11785" max="11785" width="13.38671875" style="4" bestFit="1" customWidth="1"/>
    <col min="11786" max="11787" width="8.88671875" style="4"/>
    <col min="11788" max="11789" width="9.83203125" style="4" bestFit="1" customWidth="1"/>
    <col min="11790" max="12032" width="8.88671875" style="4"/>
    <col min="12033" max="12033" width="18.88671875" style="4" customWidth="1"/>
    <col min="12034" max="12040" width="8.88671875" style="4"/>
    <col min="12041" max="12041" width="13.38671875" style="4" bestFit="1" customWidth="1"/>
    <col min="12042" max="12043" width="8.88671875" style="4"/>
    <col min="12044" max="12045" width="9.83203125" style="4" bestFit="1" customWidth="1"/>
    <col min="12046" max="12288" width="8.88671875" style="4"/>
    <col min="12289" max="12289" width="18.88671875" style="4" customWidth="1"/>
    <col min="12290" max="12296" width="8.88671875" style="4"/>
    <col min="12297" max="12297" width="13.38671875" style="4" bestFit="1" customWidth="1"/>
    <col min="12298" max="12299" width="8.88671875" style="4"/>
    <col min="12300" max="12301" width="9.83203125" style="4" bestFit="1" customWidth="1"/>
    <col min="12302" max="12544" width="8.88671875" style="4"/>
    <col min="12545" max="12545" width="18.88671875" style="4" customWidth="1"/>
    <col min="12546" max="12552" width="8.88671875" style="4"/>
    <col min="12553" max="12553" width="13.38671875" style="4" bestFit="1" customWidth="1"/>
    <col min="12554" max="12555" width="8.88671875" style="4"/>
    <col min="12556" max="12557" width="9.83203125" style="4" bestFit="1" customWidth="1"/>
    <col min="12558" max="12800" width="8.88671875" style="4"/>
    <col min="12801" max="12801" width="18.88671875" style="4" customWidth="1"/>
    <col min="12802" max="12808" width="8.88671875" style="4"/>
    <col min="12809" max="12809" width="13.38671875" style="4" bestFit="1" customWidth="1"/>
    <col min="12810" max="12811" width="8.88671875" style="4"/>
    <col min="12812" max="12813" width="9.83203125" style="4" bestFit="1" customWidth="1"/>
    <col min="12814" max="13056" width="8.88671875" style="4"/>
    <col min="13057" max="13057" width="18.88671875" style="4" customWidth="1"/>
    <col min="13058" max="13064" width="8.88671875" style="4"/>
    <col min="13065" max="13065" width="13.38671875" style="4" bestFit="1" customWidth="1"/>
    <col min="13066" max="13067" width="8.88671875" style="4"/>
    <col min="13068" max="13069" width="9.83203125" style="4" bestFit="1" customWidth="1"/>
    <col min="13070" max="13312" width="8.88671875" style="4"/>
    <col min="13313" max="13313" width="18.88671875" style="4" customWidth="1"/>
    <col min="13314" max="13320" width="8.88671875" style="4"/>
    <col min="13321" max="13321" width="13.38671875" style="4" bestFit="1" customWidth="1"/>
    <col min="13322" max="13323" width="8.88671875" style="4"/>
    <col min="13324" max="13325" width="9.83203125" style="4" bestFit="1" customWidth="1"/>
    <col min="13326" max="13568" width="8.88671875" style="4"/>
    <col min="13569" max="13569" width="18.88671875" style="4" customWidth="1"/>
    <col min="13570" max="13576" width="8.88671875" style="4"/>
    <col min="13577" max="13577" width="13.38671875" style="4" bestFit="1" customWidth="1"/>
    <col min="13578" max="13579" width="8.88671875" style="4"/>
    <col min="13580" max="13581" width="9.83203125" style="4" bestFit="1" customWidth="1"/>
    <col min="13582" max="13824" width="8.88671875" style="4"/>
    <col min="13825" max="13825" width="18.88671875" style="4" customWidth="1"/>
    <col min="13826" max="13832" width="8.88671875" style="4"/>
    <col min="13833" max="13833" width="13.38671875" style="4" bestFit="1" customWidth="1"/>
    <col min="13834" max="13835" width="8.88671875" style="4"/>
    <col min="13836" max="13837" width="9.83203125" style="4" bestFit="1" customWidth="1"/>
    <col min="13838" max="14080" width="8.88671875" style="4"/>
    <col min="14081" max="14081" width="18.88671875" style="4" customWidth="1"/>
    <col min="14082" max="14088" width="8.88671875" style="4"/>
    <col min="14089" max="14089" width="13.38671875" style="4" bestFit="1" customWidth="1"/>
    <col min="14090" max="14091" width="8.88671875" style="4"/>
    <col min="14092" max="14093" width="9.83203125" style="4" bestFit="1" customWidth="1"/>
    <col min="14094" max="14336" width="8.88671875" style="4"/>
    <col min="14337" max="14337" width="18.88671875" style="4" customWidth="1"/>
    <col min="14338" max="14344" width="8.88671875" style="4"/>
    <col min="14345" max="14345" width="13.38671875" style="4" bestFit="1" customWidth="1"/>
    <col min="14346" max="14347" width="8.88671875" style="4"/>
    <col min="14348" max="14349" width="9.83203125" style="4" bestFit="1" customWidth="1"/>
    <col min="14350" max="14592" width="8.88671875" style="4"/>
    <col min="14593" max="14593" width="18.88671875" style="4" customWidth="1"/>
    <col min="14594" max="14600" width="8.88671875" style="4"/>
    <col min="14601" max="14601" width="13.38671875" style="4" bestFit="1" customWidth="1"/>
    <col min="14602" max="14603" width="8.88671875" style="4"/>
    <col min="14604" max="14605" width="9.83203125" style="4" bestFit="1" customWidth="1"/>
    <col min="14606" max="14848" width="8.88671875" style="4"/>
    <col min="14849" max="14849" width="18.88671875" style="4" customWidth="1"/>
    <col min="14850" max="14856" width="8.88671875" style="4"/>
    <col min="14857" max="14857" width="13.38671875" style="4" bestFit="1" customWidth="1"/>
    <col min="14858" max="14859" width="8.88671875" style="4"/>
    <col min="14860" max="14861" width="9.83203125" style="4" bestFit="1" customWidth="1"/>
    <col min="14862" max="15104" width="8.88671875" style="4"/>
    <col min="15105" max="15105" width="18.88671875" style="4" customWidth="1"/>
    <col min="15106" max="15112" width="8.88671875" style="4"/>
    <col min="15113" max="15113" width="13.38671875" style="4" bestFit="1" customWidth="1"/>
    <col min="15114" max="15115" width="8.88671875" style="4"/>
    <col min="15116" max="15117" width="9.83203125" style="4" bestFit="1" customWidth="1"/>
    <col min="15118" max="15360" width="8.88671875" style="4"/>
    <col min="15361" max="15361" width="18.88671875" style="4" customWidth="1"/>
    <col min="15362" max="15368" width="8.88671875" style="4"/>
    <col min="15369" max="15369" width="13.38671875" style="4" bestFit="1" customWidth="1"/>
    <col min="15370" max="15371" width="8.88671875" style="4"/>
    <col min="15372" max="15373" width="9.83203125" style="4" bestFit="1" customWidth="1"/>
    <col min="15374" max="15616" width="8.88671875" style="4"/>
    <col min="15617" max="15617" width="18.88671875" style="4" customWidth="1"/>
    <col min="15618" max="15624" width="8.88671875" style="4"/>
    <col min="15625" max="15625" width="13.38671875" style="4" bestFit="1" customWidth="1"/>
    <col min="15626" max="15627" width="8.88671875" style="4"/>
    <col min="15628" max="15629" width="9.83203125" style="4" bestFit="1" customWidth="1"/>
    <col min="15630" max="15872" width="8.88671875" style="4"/>
    <col min="15873" max="15873" width="18.88671875" style="4" customWidth="1"/>
    <col min="15874" max="15880" width="8.88671875" style="4"/>
    <col min="15881" max="15881" width="13.38671875" style="4" bestFit="1" customWidth="1"/>
    <col min="15882" max="15883" width="8.88671875" style="4"/>
    <col min="15884" max="15885" width="9.83203125" style="4" bestFit="1" customWidth="1"/>
    <col min="15886" max="16128" width="8.88671875" style="4"/>
    <col min="16129" max="16129" width="18.88671875" style="4" customWidth="1"/>
    <col min="16130" max="16136" width="8.88671875" style="4"/>
    <col min="16137" max="16137" width="13.38671875" style="4" bestFit="1" customWidth="1"/>
    <col min="16138" max="16139" width="8.88671875" style="4"/>
    <col min="16140" max="16141" width="9.83203125" style="4" bestFit="1" customWidth="1"/>
    <col min="16142" max="16384" width="8.88671875" style="4"/>
  </cols>
  <sheetData>
    <row r="1" spans="1:6" x14ac:dyDescent="0.4">
      <c r="A1" s="10" t="s">
        <v>62</v>
      </c>
      <c r="B1" s="10"/>
      <c r="C1" s="10"/>
      <c r="D1" s="10"/>
      <c r="E1" s="10"/>
      <c r="F1" s="10"/>
    </row>
    <row r="2" spans="1:6" x14ac:dyDescent="0.4">
      <c r="A2" s="10" t="s">
        <v>63</v>
      </c>
      <c r="B2" s="10"/>
      <c r="C2" s="10"/>
      <c r="D2" s="10"/>
      <c r="E2" s="10"/>
      <c r="F2" s="10"/>
    </row>
    <row r="3" spans="1:6" x14ac:dyDescent="0.4">
      <c r="A3" s="10" t="s">
        <v>41</v>
      </c>
      <c r="B3" s="10"/>
      <c r="C3" s="10"/>
      <c r="D3" s="10"/>
      <c r="E3" s="10"/>
      <c r="F3" s="10"/>
    </row>
    <row r="4" spans="1:6" x14ac:dyDescent="0.4">
      <c r="A4" s="10" t="s">
        <v>42</v>
      </c>
      <c r="B4" s="10"/>
      <c r="C4" s="10"/>
      <c r="D4" s="10"/>
      <c r="E4" s="10"/>
      <c r="F4" s="10"/>
    </row>
    <row r="5" spans="1:6" x14ac:dyDescent="0.4">
      <c r="A5" s="10" t="s">
        <v>43</v>
      </c>
      <c r="B5" s="10"/>
      <c r="C5" s="10"/>
      <c r="D5" s="10"/>
      <c r="E5" s="10"/>
      <c r="F5" s="10"/>
    </row>
    <row r="6" spans="1:6" x14ac:dyDescent="0.4">
      <c r="A6" s="10" t="s">
        <v>70</v>
      </c>
      <c r="B6" s="10"/>
      <c r="C6" s="10"/>
      <c r="D6" s="10"/>
      <c r="E6" s="10"/>
      <c r="F6" s="10"/>
    </row>
    <row r="7" spans="1:6" x14ac:dyDescent="0.4">
      <c r="A7" s="10" t="s">
        <v>69</v>
      </c>
      <c r="B7" s="10"/>
      <c r="C7" s="10"/>
      <c r="D7" s="10"/>
      <c r="E7" s="10"/>
      <c r="F7" s="10"/>
    </row>
    <row r="8" spans="1:6" x14ac:dyDescent="0.4">
      <c r="A8" s="32" t="s">
        <v>44</v>
      </c>
      <c r="B8" s="32" t="s">
        <v>45</v>
      </c>
      <c r="C8" s="10"/>
      <c r="D8" s="10"/>
      <c r="E8" s="10"/>
      <c r="F8" s="10"/>
    </row>
    <row r="9" spans="1:6" x14ac:dyDescent="0.4">
      <c r="A9" s="26" t="s">
        <v>64</v>
      </c>
      <c r="B9" s="10">
        <v>65</v>
      </c>
      <c r="C9" s="10"/>
      <c r="D9" s="10"/>
      <c r="E9" s="10"/>
      <c r="F9" s="10"/>
    </row>
    <row r="10" spans="1:6" x14ac:dyDescent="0.4">
      <c r="A10" s="10" t="s">
        <v>65</v>
      </c>
      <c r="B10" s="10">
        <v>98</v>
      </c>
      <c r="C10" s="10"/>
      <c r="D10" s="10"/>
      <c r="E10" s="10"/>
      <c r="F10" s="10"/>
    </row>
    <row r="11" spans="1:6" x14ac:dyDescent="0.4">
      <c r="A11" s="10" t="s">
        <v>66</v>
      </c>
      <c r="B11" s="10">
        <v>72</v>
      </c>
      <c r="C11" s="10"/>
      <c r="D11" s="10"/>
      <c r="E11" s="10"/>
      <c r="F11" s="10"/>
    </row>
    <row r="12" spans="1:6" x14ac:dyDescent="0.4">
      <c r="A12" s="10" t="s">
        <v>67</v>
      </c>
      <c r="B12" s="10">
        <v>55</v>
      </c>
      <c r="C12" s="10"/>
      <c r="D12" s="10"/>
      <c r="E12" s="10"/>
      <c r="F12" s="10"/>
    </row>
    <row r="13" spans="1:6" x14ac:dyDescent="0.4">
      <c r="A13" s="10" t="s">
        <v>68</v>
      </c>
      <c r="B13" s="10">
        <v>15</v>
      </c>
      <c r="C13" s="10"/>
      <c r="D13" s="10"/>
      <c r="E13" s="10"/>
      <c r="F13" s="10"/>
    </row>
    <row r="14" spans="1:6" x14ac:dyDescent="0.4">
      <c r="A14" s="10"/>
      <c r="B14" s="10"/>
      <c r="C14" s="10"/>
      <c r="D14" s="10"/>
      <c r="E14" s="10"/>
      <c r="F14" s="10"/>
    </row>
    <row r="15" spans="1:6" x14ac:dyDescent="0.4">
      <c r="F15" s="10"/>
    </row>
    <row r="16" spans="1:6" x14ac:dyDescent="0.4">
      <c r="A16" s="20" t="s">
        <v>0</v>
      </c>
      <c r="B16" s="9"/>
      <c r="F16" s="10"/>
    </row>
    <row r="17" spans="1:13" ht="36.9" x14ac:dyDescent="0.4">
      <c r="A17" s="33" t="s">
        <v>46</v>
      </c>
      <c r="B17" s="33" t="s">
        <v>47</v>
      </c>
      <c r="C17" s="34" t="s">
        <v>48</v>
      </c>
      <c r="D17" s="35" t="s">
        <v>49</v>
      </c>
      <c r="E17" s="35" t="s">
        <v>50</v>
      </c>
      <c r="F17" s="25" t="s">
        <v>51</v>
      </c>
      <c r="G17" s="36" t="s">
        <v>52</v>
      </c>
      <c r="H17" s="36" t="s">
        <v>53</v>
      </c>
      <c r="I17" s="36" t="s">
        <v>54</v>
      </c>
      <c r="J17" s="36" t="s">
        <v>55</v>
      </c>
      <c r="K17" s="36" t="s">
        <v>56</v>
      </c>
      <c r="L17" s="36" t="s">
        <v>57</v>
      </c>
    </row>
    <row r="18" spans="1:13" x14ac:dyDescent="0.4">
      <c r="A18" s="26" t="s">
        <v>64</v>
      </c>
      <c r="B18" s="9">
        <f>B9</f>
        <v>65</v>
      </c>
      <c r="C18" s="4">
        <v>50</v>
      </c>
      <c r="D18" s="4">
        <f>B18/C18</f>
        <v>1.3</v>
      </c>
      <c r="E18" s="4">
        <f>D18/B$23</f>
        <v>4.2622950819672135E-3</v>
      </c>
      <c r="F18" s="9">
        <f>B18/B$23</f>
        <v>0.21311475409836064</v>
      </c>
      <c r="G18" s="4">
        <f>F18</f>
        <v>0.21311475409836064</v>
      </c>
      <c r="H18" s="4">
        <v>25</v>
      </c>
      <c r="I18" s="37">
        <f>H18*B18</f>
        <v>1625</v>
      </c>
      <c r="J18" s="4">
        <f>H18-B$25</f>
        <v>-104.59016393442624</v>
      </c>
      <c r="K18" s="4">
        <f>J18^2</f>
        <v>10939.102391830156</v>
      </c>
      <c r="L18" s="4">
        <f>K18*B18</f>
        <v>711041.65546896018</v>
      </c>
      <c r="M18" s="4">
        <f>H18^2*B18</f>
        <v>40625</v>
      </c>
    </row>
    <row r="19" spans="1:13" x14ac:dyDescent="0.4">
      <c r="A19" s="10" t="s">
        <v>65</v>
      </c>
      <c r="B19" s="9">
        <f t="shared" ref="B19:B22" si="0">B10</f>
        <v>98</v>
      </c>
      <c r="C19" s="4">
        <v>50</v>
      </c>
      <c r="D19" s="4">
        <f>B19/C19</f>
        <v>1.96</v>
      </c>
      <c r="E19" s="4">
        <f>D19/B$23</f>
        <v>6.4262295081967211E-3</v>
      </c>
      <c r="F19" s="9">
        <f>B19/B$23</f>
        <v>0.32131147540983607</v>
      </c>
      <c r="G19" s="4">
        <f>G18+F19</f>
        <v>0.53442622950819674</v>
      </c>
      <c r="H19" s="4">
        <v>75</v>
      </c>
      <c r="I19" s="37">
        <f>H19*B19</f>
        <v>7350</v>
      </c>
      <c r="J19" s="4">
        <f>H19-B$25</f>
        <v>-54.590163934426243</v>
      </c>
      <c r="K19" s="4">
        <f>J19^2</f>
        <v>2980.0859983875316</v>
      </c>
      <c r="L19" s="4">
        <f>K19*B19</f>
        <v>292048.42784197809</v>
      </c>
      <c r="M19" s="4">
        <f>H19^2*B19</f>
        <v>551250</v>
      </c>
    </row>
    <row r="20" spans="1:13" x14ac:dyDescent="0.4">
      <c r="A20" s="10" t="s">
        <v>66</v>
      </c>
      <c r="B20" s="9">
        <f t="shared" si="0"/>
        <v>72</v>
      </c>
      <c r="C20" s="4">
        <v>100</v>
      </c>
      <c r="D20" s="4">
        <f>B20/C20</f>
        <v>0.72</v>
      </c>
      <c r="E20" s="4">
        <f>D20/B$23</f>
        <v>2.3606557377049181E-3</v>
      </c>
      <c r="F20" s="9">
        <f>B20/B$23</f>
        <v>0.23606557377049181</v>
      </c>
      <c r="G20" s="4">
        <f>G19+F20</f>
        <v>0.77049180327868849</v>
      </c>
      <c r="H20" s="4">
        <v>150</v>
      </c>
      <c r="I20" s="37">
        <f>H20*B20</f>
        <v>10800</v>
      </c>
      <c r="J20" s="4">
        <f>H20-B$25</f>
        <v>20.409836065573757</v>
      </c>
      <c r="K20" s="4">
        <f>J20^2</f>
        <v>416.56140822359527</v>
      </c>
      <c r="L20" s="4">
        <f>K20*B20</f>
        <v>29992.421392098859</v>
      </c>
      <c r="M20" s="4">
        <f>H20^2*B20</f>
        <v>1620000</v>
      </c>
    </row>
    <row r="21" spans="1:13" x14ac:dyDescent="0.4">
      <c r="A21" s="10" t="s">
        <v>67</v>
      </c>
      <c r="B21" s="9">
        <f t="shared" si="0"/>
        <v>55</v>
      </c>
      <c r="C21" s="28">
        <v>100</v>
      </c>
      <c r="D21" s="4">
        <f>B21/C21</f>
        <v>0.55000000000000004</v>
      </c>
      <c r="E21" s="4">
        <f>D21/B$23</f>
        <v>1.8032786885245904E-3</v>
      </c>
      <c r="F21" s="9">
        <f>B21/B$23</f>
        <v>0.18032786885245902</v>
      </c>
      <c r="G21" s="4">
        <f>G20+F21</f>
        <v>0.95081967213114749</v>
      </c>
      <c r="H21" s="4">
        <v>250</v>
      </c>
      <c r="I21" s="37">
        <f>H21*B21</f>
        <v>13750</v>
      </c>
      <c r="J21" s="4">
        <f>H21-B$25</f>
        <v>120.40983606557376</v>
      </c>
      <c r="K21" s="4">
        <f>J21^2</f>
        <v>14498.528621338346</v>
      </c>
      <c r="L21" s="4">
        <f>K21*B21</f>
        <v>797419.07417360903</v>
      </c>
      <c r="M21" s="4">
        <f>H21^2*B21</f>
        <v>3437500</v>
      </c>
    </row>
    <row r="22" spans="1:13" x14ac:dyDescent="0.4">
      <c r="A22" s="10" t="s">
        <v>68</v>
      </c>
      <c r="B22" s="9">
        <f t="shared" si="0"/>
        <v>15</v>
      </c>
      <c r="C22" s="28">
        <v>200</v>
      </c>
      <c r="D22" s="4">
        <f>B22/C22</f>
        <v>7.4999999999999997E-2</v>
      </c>
      <c r="E22" s="4">
        <f>D22/B$23</f>
        <v>2.4590163934426229E-4</v>
      </c>
      <c r="F22" s="9">
        <f>B22/B$23</f>
        <v>4.9180327868852458E-2</v>
      </c>
      <c r="G22" s="4">
        <f>G21+F22</f>
        <v>1</v>
      </c>
      <c r="H22" s="4">
        <v>400</v>
      </c>
      <c r="I22" s="37">
        <f>H22*B22</f>
        <v>6000</v>
      </c>
      <c r="J22" s="4">
        <f>H22-B$25</f>
        <v>270.40983606557376</v>
      </c>
      <c r="K22" s="4">
        <f>J22^2</f>
        <v>73121.479441010481</v>
      </c>
      <c r="L22" s="4">
        <f>K22*B22</f>
        <v>1096822.1916151573</v>
      </c>
      <c r="M22" s="4">
        <f>H22^2*B22</f>
        <v>2400000</v>
      </c>
    </row>
    <row r="23" spans="1:13" x14ac:dyDescent="0.4">
      <c r="B23" s="4">
        <f>SUM(B18:B22)</f>
        <v>305</v>
      </c>
      <c r="F23" s="9">
        <f>SUM(F18:F22)</f>
        <v>1</v>
      </c>
      <c r="I23" s="37">
        <f>SUM(I18:I22)</f>
        <v>39525</v>
      </c>
      <c r="J23" s="28"/>
      <c r="L23" s="28">
        <f>SUM(L18:L22)</f>
        <v>2927323.7704918035</v>
      </c>
      <c r="M23" s="28">
        <f>SUM(M18:M22)</f>
        <v>8049375</v>
      </c>
    </row>
    <row r="24" spans="1:13" x14ac:dyDescent="0.4">
      <c r="A24" s="9" t="s">
        <v>1</v>
      </c>
      <c r="F24" s="10"/>
    </row>
    <row r="25" spans="1:13" x14ac:dyDescent="0.4">
      <c r="A25" s="20" t="s">
        <v>58</v>
      </c>
      <c r="B25" s="4">
        <f>I23/B23</f>
        <v>129.59016393442624</v>
      </c>
      <c r="F25" s="10"/>
    </row>
    <row r="26" spans="1:13" x14ac:dyDescent="0.4">
      <c r="A26" s="20" t="s">
        <v>59</v>
      </c>
      <c r="B26" s="4">
        <f>SQRT(B27)</f>
        <v>97.968274732545368</v>
      </c>
      <c r="F26" s="10"/>
    </row>
    <row r="27" spans="1:13" x14ac:dyDescent="0.4">
      <c r="A27" s="20" t="s">
        <v>60</v>
      </c>
      <c r="B27" s="4">
        <f>L23/B23</f>
        <v>9597.7828540714872</v>
      </c>
      <c r="F27" s="10"/>
    </row>
    <row r="28" spans="1:13" x14ac:dyDescent="0.4">
      <c r="A28" s="9"/>
      <c r="F28" s="10"/>
    </row>
    <row r="29" spans="1:13" x14ac:dyDescent="0.4">
      <c r="A29" s="9"/>
      <c r="F29" s="10"/>
    </row>
    <row r="30" spans="1:13" x14ac:dyDescent="0.4">
      <c r="A30" s="4" t="s">
        <v>2</v>
      </c>
      <c r="F30" s="10"/>
    </row>
    <row r="31" spans="1:13" x14ac:dyDescent="0.4">
      <c r="A31" s="4" t="s">
        <v>61</v>
      </c>
      <c r="B31" s="4">
        <f>50+(0.5-G18)/(G19-G18)*C19</f>
        <v>94.642857142857139</v>
      </c>
      <c r="F31" s="10"/>
    </row>
    <row r="32" spans="1:13" x14ac:dyDescent="0.4">
      <c r="F32" s="10"/>
    </row>
    <row r="33" spans="1:8" x14ac:dyDescent="0.4">
      <c r="A33" s="4" t="s">
        <v>16</v>
      </c>
      <c r="F33" s="10"/>
    </row>
    <row r="34" spans="1:8" x14ac:dyDescent="0.4">
      <c r="A34" s="28" t="s">
        <v>71</v>
      </c>
      <c r="B34" s="4">
        <v>1</v>
      </c>
      <c r="C34" s="38" t="s">
        <v>72</v>
      </c>
      <c r="D34" s="4">
        <f>G19+F20*(180-100)/C20</f>
        <v>0.72327868852459021</v>
      </c>
      <c r="E34" s="38" t="s">
        <v>73</v>
      </c>
      <c r="F34" s="21">
        <f>B34-D34</f>
        <v>0.27672131147540979</v>
      </c>
    </row>
    <row r="35" spans="1:8" x14ac:dyDescent="0.4">
      <c r="A35" s="28" t="s">
        <v>74</v>
      </c>
      <c r="C35" s="4">
        <f>F34*100</f>
        <v>27.672131147540981</v>
      </c>
      <c r="F35" s="10"/>
    </row>
    <row r="36" spans="1:8" x14ac:dyDescent="0.4">
      <c r="F36" s="10"/>
    </row>
    <row r="37" spans="1:8" x14ac:dyDescent="0.4">
      <c r="F37" s="10"/>
    </row>
    <row r="38" spans="1:8" x14ac:dyDescent="0.4">
      <c r="F38" s="10"/>
    </row>
    <row r="39" spans="1:8" ht="15" x14ac:dyDescent="0.5">
      <c r="A39" s="16"/>
      <c r="G39" s="2"/>
      <c r="H39" s="2"/>
    </row>
    <row r="41" spans="1:8" ht="15" x14ac:dyDescent="0.5">
      <c r="G41" s="2"/>
      <c r="H41" s="2"/>
    </row>
    <row r="43" spans="1:8" x14ac:dyDescent="0.4">
      <c r="A43" s="9"/>
      <c r="B43" s="9"/>
      <c r="C43" s="57"/>
      <c r="D43" s="57"/>
      <c r="E43" s="57"/>
    </row>
    <row r="44" spans="1:8" x14ac:dyDescent="0.4">
      <c r="A44" s="9"/>
      <c r="B44" s="9"/>
      <c r="C44" s="9"/>
      <c r="D44" s="9"/>
      <c r="E44" s="9"/>
    </row>
    <row r="45" spans="1:8" ht="12.75" customHeight="1" x14ac:dyDescent="0.4">
      <c r="A45" s="56"/>
      <c r="B45" s="9"/>
      <c r="C45" s="9"/>
      <c r="D45" s="9"/>
      <c r="E45" s="9"/>
    </row>
    <row r="46" spans="1:8" x14ac:dyDescent="0.4">
      <c r="A46" s="56"/>
      <c r="B46" s="9"/>
      <c r="C46" s="9"/>
      <c r="D46" s="9"/>
      <c r="E46" s="9"/>
    </row>
    <row r="47" spans="1:8" x14ac:dyDescent="0.4">
      <c r="A47" s="9"/>
    </row>
    <row r="48" spans="1:8" x14ac:dyDescent="0.4">
      <c r="A48" s="9"/>
    </row>
    <row r="53" spans="1:5" x14ac:dyDescent="0.4">
      <c r="A53" s="9"/>
      <c r="B53" s="9"/>
      <c r="C53" s="57"/>
      <c r="D53" s="57"/>
      <c r="E53" s="57"/>
    </row>
    <row r="54" spans="1:5" x14ac:dyDescent="0.4">
      <c r="A54" s="9"/>
      <c r="B54" s="9"/>
      <c r="C54" s="9"/>
      <c r="D54" s="9"/>
      <c r="E54" s="9"/>
    </row>
    <row r="55" spans="1:5" ht="12.75" customHeight="1" x14ac:dyDescent="0.4">
      <c r="A55" s="56"/>
      <c r="B55" s="9"/>
      <c r="C55" s="9"/>
      <c r="D55" s="9"/>
      <c r="E55" s="9"/>
    </row>
    <row r="56" spans="1:5" x14ac:dyDescent="0.4">
      <c r="A56" s="56"/>
      <c r="B56" s="9"/>
      <c r="C56" s="9"/>
      <c r="D56" s="9"/>
      <c r="E56" s="9"/>
    </row>
    <row r="57" spans="1:5" x14ac:dyDescent="0.4">
      <c r="A57" s="9"/>
    </row>
  </sheetData>
  <mergeCells count="4">
    <mergeCell ref="A45:A46"/>
    <mergeCell ref="C53:E53"/>
    <mergeCell ref="A55:A56"/>
    <mergeCell ref="C43:E4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"/>
  <sheetViews>
    <sheetView topLeftCell="A18" zoomScale="150" zoomScaleNormal="150" workbookViewId="0">
      <selection activeCell="C33" sqref="C33"/>
    </sheetView>
  </sheetViews>
  <sheetFormatPr defaultRowHeight="12.3" x14ac:dyDescent="0.4"/>
  <cols>
    <col min="1" max="1" width="22.71875" customWidth="1"/>
    <col min="2" max="2" width="8.44140625" customWidth="1"/>
    <col min="4" max="4" width="12.33203125" customWidth="1"/>
    <col min="5" max="5" width="9.71875" customWidth="1"/>
    <col min="7" max="7" width="13.21875" customWidth="1"/>
  </cols>
  <sheetData>
    <row r="1" spans="1:12" ht="15" x14ac:dyDescent="0.5">
      <c r="A1" s="1" t="s">
        <v>82</v>
      </c>
      <c r="B1" s="1"/>
      <c r="C1" s="1"/>
    </row>
    <row r="2" spans="1:12" ht="15" x14ac:dyDescent="0.5">
      <c r="A2" s="1" t="s">
        <v>83</v>
      </c>
      <c r="B2" s="1"/>
      <c r="C2" s="1"/>
    </row>
    <row r="3" spans="1:12" ht="15" x14ac:dyDescent="0.5">
      <c r="A3" s="39" t="s">
        <v>84</v>
      </c>
      <c r="B3" s="1"/>
      <c r="D3" s="1"/>
      <c r="E3" s="1"/>
      <c r="F3" s="1"/>
    </row>
    <row r="4" spans="1:12" ht="15" x14ac:dyDescent="0.5">
      <c r="A4" s="39" t="s">
        <v>86</v>
      </c>
      <c r="B4" s="1"/>
      <c r="D4" s="1"/>
      <c r="E4" s="1"/>
      <c r="F4" s="1"/>
    </row>
    <row r="5" spans="1:12" ht="15" x14ac:dyDescent="0.5">
      <c r="A5" s="39" t="s">
        <v>85</v>
      </c>
      <c r="B5" s="1"/>
      <c r="D5" s="1"/>
      <c r="E5" s="1"/>
      <c r="F5" s="1"/>
    </row>
    <row r="6" spans="1:12" ht="15" x14ac:dyDescent="0.5">
      <c r="A6" s="39" t="s">
        <v>87</v>
      </c>
      <c r="B6" s="1"/>
      <c r="D6" s="1"/>
      <c r="E6" s="1"/>
      <c r="F6" s="1"/>
    </row>
    <row r="7" spans="1:12" ht="15" x14ac:dyDescent="0.5">
      <c r="A7" s="39" t="s">
        <v>95</v>
      </c>
      <c r="B7" s="1"/>
      <c r="D7" s="1"/>
      <c r="E7" s="1"/>
      <c r="F7" s="1"/>
    </row>
    <row r="8" spans="1:12" ht="15" x14ac:dyDescent="0.5">
      <c r="A8" s="40"/>
      <c r="B8" s="12"/>
      <c r="C8" s="12"/>
      <c r="D8" s="12"/>
      <c r="E8" s="12"/>
      <c r="F8" s="12"/>
    </row>
    <row r="9" spans="1:12" ht="15" x14ac:dyDescent="0.5">
      <c r="A9" s="41"/>
      <c r="B9" s="5"/>
      <c r="C9" s="12"/>
      <c r="D9" s="12"/>
      <c r="E9" s="12"/>
      <c r="F9" s="12"/>
    </row>
    <row r="10" spans="1:12" ht="15" x14ac:dyDescent="0.5">
      <c r="A10" s="41" t="s">
        <v>0</v>
      </c>
      <c r="B10" s="5"/>
      <c r="C10" s="12"/>
      <c r="D10" s="12"/>
      <c r="E10" s="12"/>
      <c r="F10" s="12"/>
    </row>
    <row r="11" spans="1:12" ht="15" x14ac:dyDescent="0.5">
      <c r="A11" s="42" t="s">
        <v>88</v>
      </c>
      <c r="B11" s="43"/>
      <c r="C11" s="12"/>
      <c r="D11" s="12"/>
      <c r="E11" s="12"/>
      <c r="F11" s="12"/>
    </row>
    <row r="12" spans="1:12" ht="15" x14ac:dyDescent="0.5">
      <c r="A12" s="44" t="s">
        <v>75</v>
      </c>
      <c r="B12" s="43">
        <v>4.5</v>
      </c>
      <c r="C12" s="12"/>
      <c r="D12" s="12"/>
      <c r="E12" s="12"/>
      <c r="F12" s="12"/>
      <c r="L12">
        <f>_xlfn.NORM.S.DIST(1.67,TRUE)</f>
        <v>0.95254031819705265</v>
      </c>
    </row>
    <row r="13" spans="1:12" ht="15" x14ac:dyDescent="0.5">
      <c r="A13" s="44" t="s">
        <v>76</v>
      </c>
      <c r="B13" s="44">
        <f>0.1^2</f>
        <v>1.0000000000000002E-2</v>
      </c>
      <c r="C13" s="12"/>
      <c r="D13" s="12"/>
      <c r="E13" s="12"/>
      <c r="F13" s="12"/>
      <c r="L13">
        <f>(30-18)/24</f>
        <v>0.5</v>
      </c>
    </row>
    <row r="14" spans="1:12" ht="15" x14ac:dyDescent="0.5">
      <c r="A14" s="44"/>
      <c r="B14" s="43"/>
      <c r="C14" s="12"/>
      <c r="D14" s="12"/>
      <c r="E14" s="12"/>
      <c r="F14" s="12"/>
    </row>
    <row r="15" spans="1:12" ht="15" x14ac:dyDescent="0.5">
      <c r="A15" s="44" t="s">
        <v>89</v>
      </c>
      <c r="B15" s="5">
        <f>(4.7-B12)/SQRT(B13)</f>
        <v>2.0000000000000018</v>
      </c>
      <c r="C15" s="12" t="s">
        <v>77</v>
      </c>
      <c r="D15">
        <f>1-_xlfn.NORM.S.DIST(B15,TRUE)</f>
        <v>2.2750131948179098E-2</v>
      </c>
      <c r="E15" s="12"/>
      <c r="F15" s="5"/>
    </row>
    <row r="17" spans="1:10" ht="15" x14ac:dyDescent="0.5">
      <c r="A17" s="44" t="s">
        <v>1</v>
      </c>
      <c r="B17" s="5"/>
      <c r="C17" s="12"/>
      <c r="E17" s="12"/>
      <c r="F17" s="5"/>
    </row>
    <row r="18" spans="1:10" ht="15" x14ac:dyDescent="0.5">
      <c r="A18" s="44" t="s">
        <v>90</v>
      </c>
      <c r="B18" s="5">
        <f>(4.35-B12)/SQRT(B13)</f>
        <v>-1.5000000000000036</v>
      </c>
      <c r="C18" s="12" t="s">
        <v>78</v>
      </c>
      <c r="D18">
        <f>(4.55-B12)/SQRT(B13)</f>
        <v>0.49999999999999822</v>
      </c>
      <c r="E18" s="12" t="s">
        <v>3</v>
      </c>
      <c r="F18" s="5">
        <f>_xlfn.NORM.S.DIST(D18,TRUE)</f>
        <v>0.69146246127401245</v>
      </c>
      <c r="G18" s="7" t="s">
        <v>72</v>
      </c>
      <c r="H18">
        <f>_xlfn.NORM.S.DIST(B18,TRUE)</f>
        <v>6.6807201268857572E-2</v>
      </c>
      <c r="I18" s="7" t="s">
        <v>73</v>
      </c>
      <c r="J18">
        <f>F18-H18</f>
        <v>0.62465526000515492</v>
      </c>
    </row>
    <row r="19" spans="1:10" ht="15" x14ac:dyDescent="0.5">
      <c r="A19" s="44"/>
      <c r="B19" s="45"/>
      <c r="C19" s="12"/>
      <c r="D19" s="12"/>
      <c r="E19" s="12"/>
      <c r="F19" s="5"/>
    </row>
    <row r="20" spans="1:10" ht="15" x14ac:dyDescent="0.5">
      <c r="A20" s="44" t="s">
        <v>2</v>
      </c>
      <c r="F20" s="5"/>
    </row>
    <row r="21" spans="1:10" ht="15" x14ac:dyDescent="0.5">
      <c r="A21" s="44" t="s">
        <v>79</v>
      </c>
      <c r="B21" s="13">
        <v>10</v>
      </c>
      <c r="C21" s="14"/>
      <c r="D21" s="5"/>
      <c r="E21" s="46"/>
      <c r="F21" s="5"/>
    </row>
    <row r="22" spans="1:10" ht="15" x14ac:dyDescent="0.5">
      <c r="A22" s="42" t="s">
        <v>91</v>
      </c>
      <c r="B22" s="13"/>
      <c r="C22" s="47"/>
      <c r="D22" s="5"/>
      <c r="E22" s="46"/>
      <c r="F22" s="5"/>
    </row>
    <row r="23" spans="1:10" ht="15" x14ac:dyDescent="0.5">
      <c r="A23" s="42" t="s">
        <v>92</v>
      </c>
      <c r="B23" s="13">
        <f>B12*B21</f>
        <v>45</v>
      </c>
      <c r="C23" s="14"/>
      <c r="D23" s="5"/>
      <c r="E23" s="46"/>
      <c r="F23" s="5"/>
    </row>
    <row r="24" spans="1:10" ht="15" x14ac:dyDescent="0.5">
      <c r="A24" s="42" t="s">
        <v>93</v>
      </c>
      <c r="B24" s="13">
        <f>B13*B21</f>
        <v>0.10000000000000002</v>
      </c>
      <c r="C24" s="14"/>
      <c r="D24" s="5"/>
      <c r="E24" s="46"/>
      <c r="F24" s="5"/>
    </row>
    <row r="25" spans="1:10" ht="15" x14ac:dyDescent="0.5">
      <c r="A25" s="42" t="s">
        <v>94</v>
      </c>
      <c r="B25" s="5"/>
      <c r="C25" s="14">
        <f>(44-B23)/SQRT(B24)</f>
        <v>-3.1622776601683791</v>
      </c>
      <c r="D25" s="5" t="s">
        <v>3</v>
      </c>
      <c r="E25" s="46">
        <f>_xlfn.NORM.S.DIST(C25,TRUE)</f>
        <v>7.8270112900127387E-4</v>
      </c>
      <c r="F25" s="5"/>
    </row>
    <row r="26" spans="1:10" x14ac:dyDescent="0.4">
      <c r="A26" s="5"/>
      <c r="B26" s="48"/>
      <c r="C26" s="5"/>
      <c r="D26" s="5"/>
      <c r="E26" s="46"/>
      <c r="F26" s="5"/>
    </row>
    <row r="27" spans="1:10" ht="15" x14ac:dyDescent="0.5">
      <c r="A27" s="42" t="s">
        <v>16</v>
      </c>
    </row>
    <row r="28" spans="1:10" ht="15" x14ac:dyDescent="0.5">
      <c r="A28" s="42" t="s">
        <v>4</v>
      </c>
      <c r="B28">
        <v>5</v>
      </c>
    </row>
    <row r="29" spans="1:10" ht="15" x14ac:dyDescent="0.5">
      <c r="A29" s="42" t="s">
        <v>80</v>
      </c>
      <c r="B29">
        <f>D15</f>
        <v>2.2750131948179098E-2</v>
      </c>
    </row>
    <row r="30" spans="1:10" ht="15" x14ac:dyDescent="0.5">
      <c r="A30" s="42" t="s">
        <v>96</v>
      </c>
      <c r="B30">
        <f>_xlfn.BINOM.DIST(0,B28,B29,FALSE)</f>
        <v>0.89130861106973458</v>
      </c>
      <c r="C30" s="13" t="s">
        <v>81</v>
      </c>
      <c r="D30">
        <f>_xlfn.BINOM.DIST(1,B28,B29,FALSE)</f>
        <v>0.1037472051483022</v>
      </c>
      <c r="E30" s="13"/>
      <c r="G30" s="7" t="s">
        <v>73</v>
      </c>
      <c r="H30">
        <f>B30+D30</f>
        <v>0.99505581621803674</v>
      </c>
    </row>
    <row r="32" spans="1:10" ht="15" x14ac:dyDescent="0.5">
      <c r="A32" s="42"/>
    </row>
    <row r="33" spans="1:1" ht="15" x14ac:dyDescent="0.5">
      <c r="A33" s="42"/>
    </row>
    <row r="34" spans="1:1" ht="15" x14ac:dyDescent="0.5">
      <c r="A34" s="42"/>
    </row>
  </sheetData>
  <phoneticPr fontId="2" type="noConversion"/>
  <pageMargins left="0.75" right="0.75" top="1" bottom="1" header="0.5" footer="0.5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topLeftCell="A11" zoomScale="150" zoomScaleNormal="150" workbookViewId="0">
      <selection activeCell="A26" sqref="A26"/>
    </sheetView>
  </sheetViews>
  <sheetFormatPr defaultColWidth="9.109375" defaultRowHeight="12.3" x14ac:dyDescent="0.4"/>
  <cols>
    <col min="1" max="1" width="12.6640625" style="4" customWidth="1"/>
    <col min="2" max="2" width="10" style="4" customWidth="1"/>
    <col min="3" max="3" width="6.33203125" style="4" customWidth="1"/>
    <col min="4" max="4" width="6.109375" style="4" customWidth="1"/>
    <col min="5" max="5" width="11.88671875" style="4" customWidth="1"/>
    <col min="6" max="6" width="8.33203125" style="4" customWidth="1"/>
    <col min="7" max="7" width="4.88671875" style="4" customWidth="1"/>
    <col min="8" max="8" width="6.109375" style="4" customWidth="1"/>
    <col min="9" max="9" width="6.5546875" style="4" customWidth="1"/>
    <col min="10" max="10" width="6.6640625" style="4" customWidth="1"/>
    <col min="11" max="16384" width="9.109375" style="4"/>
  </cols>
  <sheetData>
    <row r="1" spans="1:7" ht="15" x14ac:dyDescent="0.5">
      <c r="A1" s="3" t="s">
        <v>114</v>
      </c>
      <c r="B1" s="49"/>
    </row>
    <row r="2" spans="1:7" ht="15" x14ac:dyDescent="0.5">
      <c r="A2" s="3" t="s">
        <v>115</v>
      </c>
      <c r="B2" s="49"/>
    </row>
    <row r="3" spans="1:7" x14ac:dyDescent="0.4">
      <c r="A3" s="3" t="s">
        <v>97</v>
      </c>
      <c r="B3" s="10"/>
    </row>
    <row r="4" spans="1:7" x14ac:dyDescent="0.4">
      <c r="A4" s="3" t="s">
        <v>98</v>
      </c>
      <c r="B4" s="10"/>
    </row>
    <row r="5" spans="1:7" x14ac:dyDescent="0.4">
      <c r="A5" s="3" t="s">
        <v>99</v>
      </c>
      <c r="B5" s="10"/>
      <c r="C5" s="10"/>
      <c r="D5" s="10"/>
      <c r="E5" s="10"/>
      <c r="F5" s="10"/>
      <c r="G5" s="10"/>
    </row>
    <row r="6" spans="1:7" x14ac:dyDescent="0.4">
      <c r="A6" s="50" t="s">
        <v>100</v>
      </c>
      <c r="B6" s="10"/>
      <c r="F6" s="28"/>
      <c r="G6" s="28"/>
    </row>
    <row r="7" spans="1:7" x14ac:dyDescent="0.4">
      <c r="A7" s="10"/>
      <c r="B7" s="29"/>
    </row>
    <row r="8" spans="1:7" x14ac:dyDescent="0.4">
      <c r="A8" s="9" t="s">
        <v>101</v>
      </c>
      <c r="B8" s="29"/>
    </row>
    <row r="9" spans="1:7" x14ac:dyDescent="0.4">
      <c r="A9" s="9" t="s">
        <v>102</v>
      </c>
    </row>
    <row r="10" spans="1:7" x14ac:dyDescent="0.4">
      <c r="A10" s="9" t="s">
        <v>103</v>
      </c>
    </row>
    <row r="11" spans="1:7" x14ac:dyDescent="0.4">
      <c r="A11" s="10"/>
    </row>
    <row r="12" spans="1:7" ht="15" x14ac:dyDescent="0.5">
      <c r="A12" s="51" t="s">
        <v>104</v>
      </c>
      <c r="B12" s="12">
        <v>1.7999999999999999E-2</v>
      </c>
      <c r="C12" s="12"/>
      <c r="D12" s="12"/>
      <c r="E12" s="12"/>
    </row>
    <row r="13" spans="1:7" ht="15" x14ac:dyDescent="0.5">
      <c r="A13" s="51" t="s">
        <v>105</v>
      </c>
      <c r="B13" s="5">
        <v>2.5000000000000001E-2</v>
      </c>
      <c r="C13" s="12"/>
      <c r="D13" s="12"/>
      <c r="E13" s="12"/>
    </row>
    <row r="14" spans="1:7" ht="15" x14ac:dyDescent="0.5">
      <c r="A14" s="42" t="s">
        <v>106</v>
      </c>
      <c r="B14" s="43">
        <v>2E-3</v>
      </c>
      <c r="C14" s="52"/>
      <c r="D14" s="52"/>
      <c r="E14" s="52"/>
    </row>
    <row r="15" spans="1:7" ht="15" x14ac:dyDescent="0.5">
      <c r="A15" s="42"/>
      <c r="B15" s="43"/>
      <c r="C15" s="52"/>
      <c r="D15" s="52"/>
      <c r="E15" s="52"/>
    </row>
    <row r="16" spans="1:7" ht="15" x14ac:dyDescent="0.5">
      <c r="A16" s="44" t="s">
        <v>0</v>
      </c>
      <c r="B16" s="43"/>
      <c r="C16" s="52"/>
      <c r="D16" s="52"/>
      <c r="E16" s="52"/>
    </row>
    <row r="17" spans="1:6" ht="15" x14ac:dyDescent="0.5">
      <c r="A17" s="42" t="s">
        <v>107</v>
      </c>
      <c r="B17" s="43"/>
      <c r="C17" s="12"/>
      <c r="D17" s="12"/>
      <c r="E17" s="12"/>
      <c r="F17" s="30">
        <f>(B12+B13-B14)</f>
        <v>4.0999999999999995E-2</v>
      </c>
    </row>
    <row r="18" spans="1:6" ht="15" x14ac:dyDescent="0.5">
      <c r="A18" s="44"/>
      <c r="B18" s="43"/>
      <c r="C18" s="52"/>
      <c r="D18" s="52"/>
      <c r="E18" s="52"/>
    </row>
    <row r="19" spans="1:6" ht="15" x14ac:dyDescent="0.5">
      <c r="A19" s="44" t="s">
        <v>1</v>
      </c>
      <c r="B19" s="43"/>
      <c r="C19" s="52"/>
      <c r="D19" s="52"/>
      <c r="E19" s="52"/>
    </row>
    <row r="21" spans="1:6" ht="18" x14ac:dyDescent="0.5">
      <c r="A21" s="42" t="s">
        <v>108</v>
      </c>
      <c r="B21" s="42" t="s">
        <v>109</v>
      </c>
      <c r="C21" s="52"/>
      <c r="D21" s="52"/>
      <c r="E21" s="52">
        <f>1-B14</f>
        <v>0.998</v>
      </c>
    </row>
    <row r="22" spans="1:6" ht="15" x14ac:dyDescent="0.5">
      <c r="A22" s="42" t="s">
        <v>2</v>
      </c>
      <c r="B22" s="45"/>
      <c r="C22" s="12"/>
      <c r="D22" s="12"/>
      <c r="E22" s="12"/>
    </row>
    <row r="23" spans="1:6" ht="15" x14ac:dyDescent="0.5">
      <c r="A23" s="42" t="s">
        <v>110</v>
      </c>
      <c r="B23"/>
      <c r="C23"/>
      <c r="D23"/>
      <c r="E23" s="53">
        <f>B14/B13</f>
        <v>0.08</v>
      </c>
    </row>
    <row r="25" spans="1:6" ht="15" x14ac:dyDescent="0.5">
      <c r="A25" s="54" t="s">
        <v>16</v>
      </c>
    </row>
    <row r="26" spans="1:6" ht="15" x14ac:dyDescent="0.5">
      <c r="A26" s="55" t="s">
        <v>111</v>
      </c>
      <c r="B26" s="4">
        <f>B12*B13</f>
        <v>4.4999999999999999E-4</v>
      </c>
    </row>
    <row r="28" spans="1:6" ht="15" x14ac:dyDescent="0.5">
      <c r="A28" s="55" t="s">
        <v>112</v>
      </c>
    </row>
    <row r="29" spans="1:6" ht="15" x14ac:dyDescent="0.5">
      <c r="A29" s="55" t="s">
        <v>113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9"/>
  <sheetViews>
    <sheetView topLeftCell="A9" zoomScale="150" zoomScaleNormal="150" workbookViewId="0">
      <selection activeCell="A27" sqref="A27"/>
    </sheetView>
  </sheetViews>
  <sheetFormatPr defaultColWidth="9.109375" defaultRowHeight="12.3" x14ac:dyDescent="0.4"/>
  <cols>
    <col min="1" max="1" width="14" style="4" customWidth="1"/>
    <col min="2" max="2" width="9.5546875" style="4" customWidth="1"/>
    <col min="3" max="3" width="9.109375" style="4"/>
    <col min="4" max="4" width="7.5546875" style="4" customWidth="1"/>
    <col min="5" max="5" width="6.109375" style="4" customWidth="1"/>
    <col min="6" max="6" width="8.109375" style="4" customWidth="1"/>
    <col min="7" max="7" width="5.5546875" style="4" customWidth="1"/>
    <col min="8" max="8" width="6.5546875" style="4" customWidth="1"/>
    <col min="9" max="9" width="9.88671875" style="4" customWidth="1"/>
    <col min="10" max="10" width="7.6640625" style="4" customWidth="1"/>
    <col min="11" max="16384" width="9.109375" style="4"/>
  </cols>
  <sheetData>
    <row r="1" spans="1:8" x14ac:dyDescent="0.4">
      <c r="A1" s="3" t="s">
        <v>20</v>
      </c>
      <c r="B1" s="3"/>
    </row>
    <row r="2" spans="1:8" x14ac:dyDescent="0.4">
      <c r="A2" s="3" t="s">
        <v>116</v>
      </c>
      <c r="B2" s="3"/>
    </row>
    <row r="3" spans="1:8" x14ac:dyDescent="0.4">
      <c r="A3" s="3" t="s">
        <v>117</v>
      </c>
      <c r="B3" s="3"/>
    </row>
    <row r="4" spans="1:8" x14ac:dyDescent="0.4">
      <c r="A4" s="3" t="s">
        <v>118</v>
      </c>
      <c r="B4" s="3"/>
    </row>
    <row r="5" spans="1:8" x14ac:dyDescent="0.4">
      <c r="A5" s="3" t="s">
        <v>119</v>
      </c>
      <c r="B5" s="3"/>
    </row>
    <row r="6" spans="1:8" x14ac:dyDescent="0.4">
      <c r="A6" s="3" t="s">
        <v>120</v>
      </c>
      <c r="B6" s="3"/>
    </row>
    <row r="7" spans="1:8" x14ac:dyDescent="0.4">
      <c r="A7" s="10" t="s">
        <v>28</v>
      </c>
      <c r="B7" s="15"/>
      <c r="C7" s="15"/>
      <c r="D7" s="15"/>
      <c r="E7" s="15"/>
      <c r="F7" s="15"/>
      <c r="G7" s="15"/>
      <c r="H7" s="10"/>
    </row>
    <row r="8" spans="1:8" x14ac:dyDescent="0.4">
      <c r="A8" s="10"/>
      <c r="B8" s="15"/>
      <c r="C8" s="15"/>
      <c r="D8" s="15"/>
      <c r="E8" s="15"/>
      <c r="F8" s="15"/>
      <c r="G8" s="15"/>
      <c r="H8" s="10"/>
    </row>
    <row r="9" spans="1:8" ht="15" x14ac:dyDescent="0.5">
      <c r="A9" s="17" t="s">
        <v>4</v>
      </c>
      <c r="B9" s="22">
        <v>1000</v>
      </c>
      <c r="C9" s="9"/>
      <c r="D9" s="9"/>
      <c r="E9" s="9"/>
    </row>
    <row r="10" spans="1:8" x14ac:dyDescent="0.4">
      <c r="A10" s="23" t="s">
        <v>5</v>
      </c>
      <c r="B10" s="5">
        <f>51/B9</f>
        <v>5.0999999999999997E-2</v>
      </c>
      <c r="C10" s="9"/>
      <c r="D10" s="9"/>
      <c r="E10" s="9"/>
    </row>
    <row r="11" spans="1:8" x14ac:dyDescent="0.4">
      <c r="A11" s="24" t="s">
        <v>6</v>
      </c>
      <c r="B11" s="5">
        <f>SQRT(B10*(1-B10))</f>
        <v>0.21999772726098785</v>
      </c>
      <c r="C11" s="9"/>
      <c r="D11" s="9"/>
      <c r="E11" s="9"/>
    </row>
    <row r="12" spans="1:8" x14ac:dyDescent="0.4">
      <c r="A12" s="5"/>
      <c r="B12" s="5"/>
      <c r="C12" s="9"/>
      <c r="D12" s="9"/>
      <c r="E12" s="9"/>
    </row>
    <row r="13" spans="1:8" x14ac:dyDescent="0.4">
      <c r="A13" s="5" t="s">
        <v>0</v>
      </c>
      <c r="B13" s="5"/>
      <c r="C13" s="9"/>
      <c r="D13" s="9"/>
      <c r="E13" s="9"/>
    </row>
    <row r="14" spans="1:8" x14ac:dyDescent="0.4">
      <c r="A14" s="6" t="s">
        <v>11</v>
      </c>
      <c r="B14" s="5">
        <v>0.99</v>
      </c>
      <c r="C14" s="9"/>
      <c r="D14" s="9"/>
      <c r="E14" s="9"/>
    </row>
    <row r="15" spans="1:8" ht="14.7" x14ac:dyDescent="0.6">
      <c r="A15" s="5" t="s">
        <v>8</v>
      </c>
      <c r="B15" s="5">
        <f>NORMSINV((1-B14)/2+B14)</f>
        <v>2.5758293035488999</v>
      </c>
      <c r="C15" s="9"/>
      <c r="D15" s="9"/>
      <c r="E15" s="9"/>
    </row>
    <row r="16" spans="1:8" x14ac:dyDescent="0.4">
      <c r="A16" s="5" t="s">
        <v>9</v>
      </c>
      <c r="B16" s="5"/>
      <c r="C16" s="9"/>
      <c r="D16" s="21">
        <f>B10-B15*B11/SQRT(B9)</f>
        <v>3.308011270702782E-2</v>
      </c>
      <c r="E16" s="9"/>
    </row>
    <row r="17" spans="1:5" x14ac:dyDescent="0.4">
      <c r="A17" s="5" t="s">
        <v>10</v>
      </c>
      <c r="B17" s="5"/>
      <c r="C17" s="9"/>
      <c r="D17" s="21">
        <f>B10+B15*B11/SQRT(B9)</f>
        <v>6.8919887292972173E-2</v>
      </c>
      <c r="E17" s="9"/>
    </row>
    <row r="18" spans="1:5" x14ac:dyDescent="0.4">
      <c r="A18" s="12"/>
      <c r="B18" s="5"/>
      <c r="C18" s="9"/>
      <c r="D18" s="9"/>
      <c r="E18" s="9"/>
    </row>
    <row r="19" spans="1:5" x14ac:dyDescent="0.4">
      <c r="A19" s="12" t="s">
        <v>121</v>
      </c>
      <c r="B19" s="5"/>
      <c r="C19" s="9"/>
      <c r="D19" s="9"/>
      <c r="E19" s="9"/>
    </row>
    <row r="20" spans="1:5" x14ac:dyDescent="0.4">
      <c r="A20" s="5"/>
      <c r="B20" s="5"/>
      <c r="C20" s="21"/>
      <c r="D20" s="9"/>
      <c r="E20" s="9"/>
    </row>
    <row r="21" spans="1:5" x14ac:dyDescent="0.4">
      <c r="A21" s="5" t="s">
        <v>2</v>
      </c>
      <c r="B21" s="5"/>
    </row>
    <row r="22" spans="1:5" x14ac:dyDescent="0.4">
      <c r="A22" s="6" t="s">
        <v>7</v>
      </c>
      <c r="B22" s="5">
        <v>0.05</v>
      </c>
    </row>
    <row r="23" spans="1:5" ht="14.7" x14ac:dyDescent="0.6">
      <c r="A23" s="13" t="s">
        <v>14</v>
      </c>
      <c r="B23" s="5">
        <f>NORMSINV(1-B22)</f>
        <v>1.6448536269514715</v>
      </c>
    </row>
    <row r="24" spans="1:5" x14ac:dyDescent="0.4">
      <c r="A24" s="5" t="s">
        <v>15</v>
      </c>
      <c r="B24" s="11">
        <f>(B10-0.03)/(SQRT(0.03*0.97/B9))</f>
        <v>3.8928959882403396</v>
      </c>
    </row>
    <row r="25" spans="1:5" x14ac:dyDescent="0.4">
      <c r="A25" s="5" t="s">
        <v>122</v>
      </c>
      <c r="B25"/>
    </row>
    <row r="26" spans="1:5" x14ac:dyDescent="0.4">
      <c r="A26" s="5"/>
      <c r="B26"/>
    </row>
    <row r="27" spans="1:5" x14ac:dyDescent="0.4">
      <c r="A27" s="5" t="s">
        <v>16</v>
      </c>
      <c r="B27"/>
    </row>
    <row r="28" spans="1:5" x14ac:dyDescent="0.4">
      <c r="A28" s="5" t="s">
        <v>29</v>
      </c>
      <c r="B28" s="11"/>
    </row>
    <row r="29" spans="1:5" x14ac:dyDescent="0.4">
      <c r="A29" s="9" t="s">
        <v>30</v>
      </c>
    </row>
  </sheetData>
  <phoneticPr fontId="2" type="noConversion"/>
  <pageMargins left="0.75" right="0.75" top="1" bottom="1" header="0.5" footer="0.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0"/>
  <sheetViews>
    <sheetView topLeftCell="A15" zoomScale="150" zoomScaleNormal="150" workbookViewId="0">
      <selection activeCell="E15" sqref="E15"/>
    </sheetView>
  </sheetViews>
  <sheetFormatPr defaultRowHeight="12.3" x14ac:dyDescent="0.4"/>
  <cols>
    <col min="1" max="1" width="11.44140625" customWidth="1"/>
    <col min="2" max="2" width="6.33203125" customWidth="1"/>
    <col min="3" max="3" width="6.6640625" customWidth="1"/>
    <col min="4" max="4" width="7.109375" customWidth="1"/>
    <col min="5" max="5" width="7.33203125" customWidth="1"/>
    <col min="6" max="6" width="6.5546875" customWidth="1"/>
    <col min="7" max="7" width="6.6640625" customWidth="1"/>
    <col min="8" max="8" width="4.88671875" customWidth="1"/>
    <col min="9" max="9" width="6.44140625" customWidth="1"/>
    <col min="10" max="10" width="5.5546875" customWidth="1"/>
    <col min="11" max="11" width="4.109375" customWidth="1"/>
  </cols>
  <sheetData>
    <row r="1" spans="1:10" x14ac:dyDescent="0.4">
      <c r="A1" s="3" t="s">
        <v>123</v>
      </c>
    </row>
    <row r="2" spans="1:10" x14ac:dyDescent="0.4">
      <c r="A2" s="3" t="s">
        <v>12</v>
      </c>
    </row>
    <row r="3" spans="1:10" x14ac:dyDescent="0.4">
      <c r="A3" s="3" t="s">
        <v>23</v>
      </c>
    </row>
    <row r="4" spans="1:10" x14ac:dyDescent="0.4">
      <c r="A4" s="3"/>
    </row>
    <row r="6" spans="1:10" x14ac:dyDescent="0.4">
      <c r="A6" s="12"/>
    </row>
    <row r="7" spans="1:10" x14ac:dyDescent="0.4">
      <c r="A7" s="3">
        <v>5.0999999999999996</v>
      </c>
      <c r="B7" s="3">
        <v>4.9000000000000004</v>
      </c>
      <c r="C7" s="3">
        <v>5.3</v>
      </c>
      <c r="D7" s="3">
        <v>5.2</v>
      </c>
      <c r="E7" s="3">
        <v>5.8</v>
      </c>
      <c r="F7" s="3"/>
      <c r="G7" s="3"/>
      <c r="H7" s="3"/>
      <c r="I7" s="3"/>
      <c r="J7" s="3"/>
    </row>
    <row r="8" spans="1:10" x14ac:dyDescent="0.4">
      <c r="A8" s="12"/>
    </row>
    <row r="9" spans="1:10" x14ac:dyDescent="0.4">
      <c r="A9" s="3" t="s">
        <v>24</v>
      </c>
    </row>
    <row r="10" spans="1:10" x14ac:dyDescent="0.4">
      <c r="A10" s="3" t="s">
        <v>13</v>
      </c>
    </row>
    <row r="11" spans="1:10" x14ac:dyDescent="0.4">
      <c r="A11" s="3" t="s">
        <v>25</v>
      </c>
    </row>
    <row r="12" spans="1:10" x14ac:dyDescent="0.4">
      <c r="A12" s="3" t="s">
        <v>26</v>
      </c>
      <c r="B12" s="5"/>
      <c r="C12" s="5"/>
      <c r="D12" s="5"/>
      <c r="E12" s="5"/>
      <c r="F12" s="5"/>
      <c r="G12" s="5"/>
      <c r="H12" s="5"/>
      <c r="I12" s="5"/>
    </row>
    <row r="13" spans="1:10" x14ac:dyDescent="0.4">
      <c r="A13" s="3" t="s">
        <v>124</v>
      </c>
      <c r="B13" s="5"/>
      <c r="C13" s="5"/>
      <c r="D13" s="5"/>
      <c r="E13" s="5"/>
      <c r="F13" s="5"/>
      <c r="G13" s="5"/>
      <c r="H13" s="5"/>
      <c r="I13" s="5"/>
    </row>
    <row r="14" spans="1:10" x14ac:dyDescent="0.4">
      <c r="A14" s="3"/>
      <c r="B14" s="5"/>
      <c r="C14" s="5"/>
      <c r="D14" s="5"/>
      <c r="E14" s="5"/>
      <c r="F14" s="5"/>
      <c r="G14" s="5"/>
      <c r="H14" s="5"/>
      <c r="I14" s="5"/>
    </row>
    <row r="15" spans="1:10" ht="15" x14ac:dyDescent="0.5">
      <c r="A15" s="17" t="s">
        <v>4</v>
      </c>
      <c r="B15" s="22">
        <v>5</v>
      </c>
      <c r="C15" s="5"/>
      <c r="D15" s="5"/>
      <c r="E15" s="5"/>
      <c r="F15" s="5"/>
      <c r="G15" s="5"/>
      <c r="H15" s="5"/>
      <c r="I15" s="5"/>
    </row>
    <row r="16" spans="1:10" x14ac:dyDescent="0.4">
      <c r="A16" s="23" t="s">
        <v>5</v>
      </c>
      <c r="B16" s="5">
        <f>AVERAGE(A7:E7)</f>
        <v>5.26</v>
      </c>
      <c r="C16" s="5"/>
      <c r="D16" s="5"/>
      <c r="E16" s="5"/>
      <c r="F16" s="5"/>
      <c r="G16" s="5"/>
      <c r="H16" s="5"/>
      <c r="I16" s="5"/>
    </row>
    <row r="17" spans="1:12" x14ac:dyDescent="0.4">
      <c r="A17" s="24" t="s">
        <v>6</v>
      </c>
      <c r="B17" s="5">
        <v>0.5</v>
      </c>
      <c r="C17" s="5"/>
      <c r="D17" s="5"/>
      <c r="E17" s="5"/>
      <c r="F17" s="5"/>
      <c r="G17" s="5"/>
      <c r="H17" s="5"/>
      <c r="I17" s="5"/>
    </row>
    <row r="18" spans="1:12" x14ac:dyDescent="0.4">
      <c r="A18" s="5"/>
      <c r="B18" s="5"/>
      <c r="C18" s="5"/>
      <c r="D18" s="5"/>
      <c r="E18" s="5"/>
      <c r="F18" s="5"/>
      <c r="G18" s="5"/>
      <c r="H18" s="5"/>
      <c r="I18" s="5"/>
    </row>
    <row r="19" spans="1:12" x14ac:dyDescent="0.4">
      <c r="A19" s="5" t="s">
        <v>0</v>
      </c>
      <c r="B19" s="5"/>
      <c r="C19" s="5"/>
      <c r="D19" s="5"/>
      <c r="E19" s="5"/>
      <c r="F19" s="5"/>
      <c r="G19" s="5"/>
      <c r="H19" s="5"/>
      <c r="I19" s="5"/>
    </row>
    <row r="20" spans="1:12" x14ac:dyDescent="0.4">
      <c r="A20" s="6" t="s">
        <v>7</v>
      </c>
      <c r="B20" s="5">
        <v>0.05</v>
      </c>
    </row>
    <row r="21" spans="1:12" ht="14.7" x14ac:dyDescent="0.6">
      <c r="A21" s="5" t="s">
        <v>14</v>
      </c>
      <c r="B21" s="5">
        <f>NORMSINV(1-B20)</f>
        <v>1.6448536269514715</v>
      </c>
    </row>
    <row r="23" spans="1:12" x14ac:dyDescent="0.4">
      <c r="A23" s="5" t="s">
        <v>15</v>
      </c>
      <c r="B23">
        <f>(B16-5)/(B17/SQRT(B15))</f>
        <v>1.1627553482998898</v>
      </c>
    </row>
    <row r="24" spans="1:12" x14ac:dyDescent="0.4">
      <c r="L24" s="7"/>
    </row>
    <row r="25" spans="1:12" x14ac:dyDescent="0.4">
      <c r="A25" s="5" t="s">
        <v>128</v>
      </c>
    </row>
    <row r="27" spans="1:12" x14ac:dyDescent="0.4">
      <c r="A27" s="5" t="s">
        <v>1</v>
      </c>
    </row>
    <row r="28" spans="1:12" x14ac:dyDescent="0.4">
      <c r="A28" s="5" t="s">
        <v>27</v>
      </c>
    </row>
    <row r="30" spans="1:12" x14ac:dyDescent="0.4">
      <c r="A30" s="5" t="s">
        <v>2</v>
      </c>
      <c r="G30" s="8"/>
      <c r="H30" s="7"/>
      <c r="I30" s="8"/>
    </row>
    <row r="31" spans="1:12" x14ac:dyDescent="0.4">
      <c r="A31" s="6" t="s">
        <v>11</v>
      </c>
      <c r="B31" s="5">
        <v>0.9</v>
      </c>
    </row>
    <row r="32" spans="1:12" ht="14.7" x14ac:dyDescent="0.6">
      <c r="A32" s="5" t="s">
        <v>17</v>
      </c>
      <c r="B32" s="5">
        <f>NORMSINV((1-B31)/2+B31)</f>
        <v>1.6448536269514715</v>
      </c>
    </row>
    <row r="34" spans="1:7" x14ac:dyDescent="0.4">
      <c r="A34" s="5" t="s">
        <v>18</v>
      </c>
      <c r="C34">
        <f>B16-B32*B17/SQRT(B15)</f>
        <v>4.8921995477099429</v>
      </c>
    </row>
    <row r="35" spans="1:7" x14ac:dyDescent="0.4">
      <c r="A35" s="5" t="s">
        <v>19</v>
      </c>
      <c r="C35">
        <f>B16+B32*B17/SQRT(B15)</f>
        <v>5.6278004522900567</v>
      </c>
    </row>
    <row r="37" spans="1:7" x14ac:dyDescent="0.4">
      <c r="A37" t="s">
        <v>16</v>
      </c>
    </row>
    <row r="38" spans="1:7" x14ac:dyDescent="0.4">
      <c r="A38" t="s">
        <v>125</v>
      </c>
    </row>
    <row r="39" spans="1:7" ht="15" x14ac:dyDescent="0.6">
      <c r="A39" s="5" t="s">
        <v>126</v>
      </c>
      <c r="B39" s="5"/>
    </row>
    <row r="40" spans="1:7" ht="15" x14ac:dyDescent="0.6">
      <c r="A40" s="5" t="s">
        <v>127</v>
      </c>
      <c r="E40">
        <f>B21-(5.5-5)/SQRT(B17^2/B15)</f>
        <v>-0.59121435054831828</v>
      </c>
      <c r="F40" s="5" t="s">
        <v>3</v>
      </c>
      <c r="G40">
        <f>1-_xlfn.NORM.S.DIST(E40,TRUE)</f>
        <v>0.72281159568920184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Foglio1</vt:lpstr>
      <vt:lpstr>Foglio2</vt:lpstr>
      <vt:lpstr>Foglio3</vt:lpstr>
      <vt:lpstr>Foglio4</vt:lpstr>
      <vt:lpstr>Foglio5</vt:lpstr>
      <vt:lpstr>Foglio6</vt:lpstr>
      <vt:lpstr>Foglio1!Area_stampa</vt:lpstr>
      <vt:lpstr>Foglio6!Area_stampa</vt:lpstr>
    </vt:vector>
  </TitlesOfParts>
  <Company>Università di Macerata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luisa.scaccia@unimc.it</cp:lastModifiedBy>
  <cp:lastPrinted>2010-12-01T13:54:57Z</cp:lastPrinted>
  <dcterms:created xsi:type="dcterms:W3CDTF">2010-11-23T22:03:56Z</dcterms:created>
  <dcterms:modified xsi:type="dcterms:W3CDTF">2024-06-28T10:42:07Z</dcterms:modified>
</cp:coreProperties>
</file>